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2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imkef\Documents\BI\ExcelStreet\TheBIccountant\Allocation1_StretchingAndCompressing\"/>
    </mc:Choice>
  </mc:AlternateContent>
  <xr:revisionPtr revIDLastSave="0" documentId="13_ncr:1_{D54E87E6-8B51-42E6-9E0C-DD58EC0C9D46}" xr6:coauthVersionLast="32" xr6:coauthVersionMax="32" xr10:uidLastSave="{00000000-0000-0000-0000-000000000000}"/>
  <bookViews>
    <workbookView xWindow="0" yWindow="0" windowWidth="27645" windowHeight="12810" activeTab="4" xr2:uid="{00000000-000D-0000-FFFF-FFFF00000000}"/>
  </bookViews>
  <sheets>
    <sheet name="Cover" sheetId="1" r:id="rId1"/>
    <sheet name="Navigator" sheetId="3" r:id="rId2"/>
    <sheet name="Style Guide" sheetId="4" r:id="rId3"/>
    <sheet name="Model Parameters" sheetId="2" r:id="rId4"/>
    <sheet name="Changing Forecast Periods" sheetId="11" r:id="rId5"/>
    <sheet name="Error Checks" sheetId="5" r:id="rId6"/>
    <sheet name="Change Log" sheetId="9" r:id="rId7"/>
  </sheets>
  <definedNames>
    <definedName name="Boolean">'Model Parameters'!$G$37</definedName>
    <definedName name="Client_Name">'Model Parameters'!$G$12</definedName>
    <definedName name="Currency">'Model Parameters'!$G$35</definedName>
    <definedName name="Days_in_Year">'Model Parameters'!$G$19</definedName>
    <definedName name="Days_in_Yr">'Model Parameters'!$G$19</definedName>
    <definedName name="ExternalData_1" localSheetId="4" hidden="1">'Changing Forecast Periods'!$J$79:$X$80</definedName>
    <definedName name="ExternalData_2" localSheetId="4" hidden="1">'Changing Forecast Periods'!#REF!</definedName>
    <definedName name="HL_1">Cover!$A$3</definedName>
    <definedName name="HL_3">'Style Guide'!$A$3</definedName>
    <definedName name="HL_4">'Model Parameters'!$A$3</definedName>
    <definedName name="HL_5" localSheetId="4">'Changing Forecast Periods'!$A$3</definedName>
    <definedName name="HL_6">'Error Checks'!$A$3</definedName>
    <definedName name="HL_7">'Change Log'!$A$3</definedName>
    <definedName name="HL_8">'Change Log'!$A$3</definedName>
    <definedName name="HL_Model_Parameters">'Model Parameters'!$A$5</definedName>
    <definedName name="HL_Navigator">Navigator!$A$1</definedName>
    <definedName name="HL_Period_Check">'Changing Forecast Periods'!$H$28</definedName>
    <definedName name="HL_Reconciliation_Check">'Changing Forecast Periods'!$F$109</definedName>
    <definedName name="LU_Original_Forecast_Data">'Changing Forecast Periods'!$J$13:$X$13</definedName>
    <definedName name="LU_Periods">'Changing Forecast Periods'!$J$12:$X$12</definedName>
    <definedName name="Model_Name">'Model Parameters'!$G$11</definedName>
    <definedName name="Months_in_Half_Yr">'Model Parameters'!$G$22</definedName>
    <definedName name="Months_in_Month">'Model Parameters'!$G$20</definedName>
    <definedName name="Months_in_Qtr">'Model Parameters'!$G$21</definedName>
    <definedName name="Months_in_Quarter">'Model Parameters'!$G$21</definedName>
    <definedName name="Months_in_Year">'Model Parameters'!$G$23</definedName>
    <definedName name="Multiple">'Model Parameters'!$G$36</definedName>
    <definedName name="Number">'Model Parameters'!$G$34</definedName>
    <definedName name="Overall_Error_Check">'Error Checks'!$I$17</definedName>
    <definedName name="Percentage">'Model Parameters'!$G$38</definedName>
    <definedName name="Period_End_RevForecast">'Changing Forecast Periods'!$G$28</definedName>
    <definedName name="Period_Factor">'Changing Forecast Periods'!$H$55</definedName>
    <definedName name="Period_Start_RevForecast">'Changing Forecast Periods'!$G$27</definedName>
    <definedName name="Quarters_in_Year">'Model Parameters'!$G$24</definedName>
    <definedName name="Rounding_Accuracy">'Model Parameters'!$G$26</definedName>
    <definedName name="Rounding_Adjustment">'Model Parameters'!$G$27</definedName>
    <definedName name="Thousand">'Model Parameters'!$G$32</definedName>
    <definedName name="Very_Large_Number">'Model Parameters'!$G$29</definedName>
    <definedName name="Very_Small_Number">'Model Parameters'!$G$30</definedName>
  </definedNames>
  <calcPr calcId="179017"/>
</workbook>
</file>

<file path=xl/calcChain.xml><?xml version="1.0" encoding="utf-8"?>
<calcChain xmlns="http://schemas.openxmlformats.org/spreadsheetml/2006/main">
  <c r="J81" i="11" l="1"/>
  <c r="K81" i="11"/>
  <c r="L81" i="11"/>
  <c r="M81" i="11"/>
  <c r="N81" i="11"/>
  <c r="O81" i="11"/>
  <c r="P81" i="11"/>
  <c r="Q81" i="11"/>
  <c r="R81" i="11"/>
  <c r="S81" i="11"/>
  <c r="T81" i="11"/>
  <c r="U81" i="11"/>
  <c r="V81" i="11"/>
  <c r="W81" i="11"/>
  <c r="X81" i="11"/>
  <c r="G17" i="11" a="1"/>
  <c r="G17" i="11" s="1"/>
  <c r="G16" i="11" a="1"/>
  <c r="G16" i="11" s="1"/>
  <c r="I80" i="11" l="1"/>
  <c r="K44" i="11"/>
  <c r="L44" i="11"/>
  <c r="F77" i="11" l="1"/>
  <c r="E77" i="11"/>
  <c r="F11" i="9"/>
  <c r="D107" i="11"/>
  <c r="F73" i="11"/>
  <c r="F74" i="11"/>
  <c r="Y64" i="11"/>
  <c r="Y69" i="11"/>
  <c r="Y72" i="11"/>
  <c r="Y74" i="11"/>
  <c r="Y70" i="11"/>
  <c r="Y73" i="11"/>
  <c r="Y77" i="11"/>
  <c r="Y63" i="11"/>
  <c r="Y67" i="11"/>
  <c r="Y65" i="11"/>
  <c r="Y68" i="11"/>
  <c r="F72" i="11" l="1"/>
  <c r="F70" i="11"/>
  <c r="F69" i="11"/>
  <c r="F68" i="11"/>
  <c r="F67" i="11"/>
  <c r="F63" i="11"/>
  <c r="F65" i="11"/>
  <c r="F64" i="11"/>
  <c r="F62" i="11"/>
  <c r="E62" i="11"/>
  <c r="C58" i="11"/>
  <c r="F55" i="11"/>
  <c r="F53" i="11"/>
  <c r="H51" i="11"/>
  <c r="H50" i="11"/>
  <c r="E51" i="11"/>
  <c r="E50" i="11"/>
  <c r="F51" i="11"/>
  <c r="F50" i="11"/>
  <c r="M44" i="11"/>
  <c r="N44" i="11"/>
  <c r="O44" i="11"/>
  <c r="P44" i="11"/>
  <c r="Q44" i="11"/>
  <c r="R44" i="11"/>
  <c r="S44" i="11"/>
  <c r="T44" i="11"/>
  <c r="U44" i="11"/>
  <c r="V44" i="11"/>
  <c r="W44" i="11"/>
  <c r="X44" i="11"/>
  <c r="J44" i="11"/>
  <c r="I43" i="11"/>
  <c r="F44" i="11"/>
  <c r="F43" i="11"/>
  <c r="E44" i="11"/>
  <c r="E43" i="11"/>
  <c r="D41" i="11"/>
  <c r="E28" i="11"/>
  <c r="E27" i="11"/>
  <c r="E34" i="11"/>
  <c r="E33" i="11"/>
  <c r="F34" i="11"/>
  <c r="J33" i="11"/>
  <c r="K33" i="11" s="1"/>
  <c r="L33" i="11" s="1"/>
  <c r="M33" i="11" s="1"/>
  <c r="N33" i="11" s="1"/>
  <c r="O33" i="11" s="1"/>
  <c r="P33" i="11" s="1"/>
  <c r="Q33" i="11" s="1"/>
  <c r="R33" i="11" s="1"/>
  <c r="S33" i="11" s="1"/>
  <c r="T33" i="11" s="1"/>
  <c r="U33" i="11" s="1"/>
  <c r="V33" i="11" s="1"/>
  <c r="W33" i="11" s="1"/>
  <c r="X33" i="11" s="1"/>
  <c r="F33" i="11"/>
  <c r="D24" i="11"/>
  <c r="C8" i="11"/>
  <c r="C22" i="11"/>
  <c r="D31" i="11" s="1"/>
  <c r="H28" i="11"/>
  <c r="I12" i="5" s="1"/>
  <c r="F17" i="11"/>
  <c r="F16" i="11"/>
  <c r="F28" i="11"/>
  <c r="F27" i="11"/>
  <c r="I13" i="11"/>
  <c r="J12" i="11"/>
  <c r="F13" i="11"/>
  <c r="F12" i="11"/>
  <c r="B6" i="11"/>
  <c r="A1" i="11"/>
  <c r="I17" i="11"/>
  <c r="I16" i="11"/>
  <c r="K12" i="11" l="1"/>
  <c r="L12" i="11" s="1"/>
  <c r="M12" i="11" s="1"/>
  <c r="N12" i="11" s="1"/>
  <c r="O12" i="11" s="1"/>
  <c r="P12" i="11" s="1"/>
  <c r="Q12" i="11" s="1"/>
  <c r="R12" i="11" s="1"/>
  <c r="S12" i="11" s="1"/>
  <c r="T12" i="11" s="1"/>
  <c r="U12" i="11" s="1"/>
  <c r="V12" i="11" s="1"/>
  <c r="W12" i="11" s="1"/>
  <c r="X12" i="11" s="1"/>
  <c r="X62" i="11" s="1"/>
  <c r="X63" i="11" s="1"/>
  <c r="I44" i="11"/>
  <c r="J76" i="11"/>
  <c r="J62" i="11"/>
  <c r="J63" i="11" s="1"/>
  <c r="W76" i="11"/>
  <c r="J43" i="11"/>
  <c r="P76" i="11"/>
  <c r="L62" i="11"/>
  <c r="L63" i="11" s="1"/>
  <c r="H53" i="11"/>
  <c r="B20" i="11"/>
  <c r="B37" i="11" s="1"/>
  <c r="B6" i="9"/>
  <c r="A1" i="9"/>
  <c r="C6" i="9" s="1"/>
  <c r="L76" i="11" l="1"/>
  <c r="P62" i="11"/>
  <c r="P63" i="11" s="1"/>
  <c r="Q43" i="11"/>
  <c r="G50" i="11"/>
  <c r="J64" i="11" s="1"/>
  <c r="L43" i="11"/>
  <c r="O62" i="11"/>
  <c r="O63" i="11" s="1"/>
  <c r="N76" i="11"/>
  <c r="N43" i="11"/>
  <c r="G51" i="11"/>
  <c r="U76" i="11"/>
  <c r="T76" i="11"/>
  <c r="K62" i="11"/>
  <c r="K63" i="11" s="1"/>
  <c r="W43" i="11"/>
  <c r="Q76" i="11"/>
  <c r="X76" i="11"/>
  <c r="S62" i="11"/>
  <c r="S63" i="11" s="1"/>
  <c r="K76" i="11"/>
  <c r="T62" i="11"/>
  <c r="T63" i="11" s="1"/>
  <c r="P43" i="11"/>
  <c r="M43" i="11"/>
  <c r="K43" i="11"/>
  <c r="R62" i="11"/>
  <c r="R63" i="11" s="1"/>
  <c r="Q62" i="11"/>
  <c r="Q63" i="11" s="1"/>
  <c r="X43" i="11"/>
  <c r="V62" i="11"/>
  <c r="V63" i="11" s="1"/>
  <c r="R43" i="11"/>
  <c r="M62" i="11"/>
  <c r="M63" i="11" s="1"/>
  <c r="V76" i="11"/>
  <c r="R76" i="11"/>
  <c r="O43" i="11"/>
  <c r="O76" i="11"/>
  <c r="N62" i="11"/>
  <c r="N63" i="11" s="1"/>
  <c r="V43" i="11"/>
  <c r="U62" i="11"/>
  <c r="U63" i="11" s="1"/>
  <c r="S43" i="11"/>
  <c r="G27" i="2"/>
  <c r="S116" i="11" s="1"/>
  <c r="T43" i="11"/>
  <c r="U43" i="11"/>
  <c r="M76" i="11"/>
  <c r="W62" i="11"/>
  <c r="W63" i="11" s="1"/>
  <c r="S76" i="11"/>
  <c r="B83" i="11"/>
  <c r="A1" i="5"/>
  <c r="R114" i="11" l="1"/>
  <c r="J115" i="11"/>
  <c r="W118" i="11"/>
  <c r="U117" i="11"/>
  <c r="L122" i="11"/>
  <c r="W123" i="11"/>
  <c r="G53" i="11"/>
  <c r="H55" i="11" s="1"/>
  <c r="J65" i="11" s="1"/>
  <c r="K64" i="11" s="1"/>
  <c r="S118" i="11"/>
  <c r="W121" i="11"/>
  <c r="U119" i="11"/>
  <c r="X122" i="11"/>
  <c r="J122" i="11"/>
  <c r="Q113" i="11"/>
  <c r="T116" i="11"/>
  <c r="O119" i="11"/>
  <c r="U125" i="11"/>
  <c r="W112" i="11"/>
  <c r="L116" i="11"/>
  <c r="L117" i="11"/>
  <c r="U124" i="11"/>
  <c r="S124" i="11"/>
  <c r="N121" i="11"/>
  <c r="K112" i="11"/>
  <c r="N115" i="11"/>
  <c r="S126" i="11"/>
  <c r="O115" i="11"/>
  <c r="O120" i="11"/>
  <c r="R123" i="11"/>
  <c r="X120" i="11"/>
  <c r="K118" i="11"/>
  <c r="L114" i="11"/>
  <c r="S125" i="11"/>
  <c r="W124" i="11"/>
  <c r="L118" i="11"/>
  <c r="W119" i="11"/>
  <c r="Q115" i="11"/>
  <c r="Q114" i="11"/>
  <c r="T118" i="11"/>
  <c r="O116" i="11"/>
  <c r="M116" i="11"/>
  <c r="R119" i="11"/>
  <c r="S121" i="11"/>
  <c r="V112" i="11"/>
  <c r="U123" i="11"/>
  <c r="N113" i="11"/>
  <c r="O114" i="11"/>
  <c r="J112" i="11"/>
  <c r="R117" i="11"/>
  <c r="Q121" i="11"/>
  <c r="M126" i="11"/>
  <c r="T124" i="11"/>
  <c r="N122" i="11"/>
  <c r="O118" i="11"/>
  <c r="K119" i="11"/>
  <c r="P114" i="11"/>
  <c r="M112" i="11"/>
  <c r="T119" i="11"/>
  <c r="M125" i="11"/>
  <c r="N126" i="11"/>
  <c r="K122" i="11"/>
  <c r="O122" i="11"/>
  <c r="J121" i="11"/>
  <c r="R125" i="11"/>
  <c r="M123" i="11"/>
  <c r="T112" i="11"/>
  <c r="P126" i="11"/>
  <c r="L125" i="11"/>
  <c r="W116" i="11"/>
  <c r="S117" i="11"/>
  <c r="L120" i="11"/>
  <c r="M121" i="11"/>
  <c r="W125" i="11"/>
  <c r="S114" i="11"/>
  <c r="Q112" i="11"/>
  <c r="V117" i="11"/>
  <c r="Q118" i="11"/>
  <c r="Q120" i="11"/>
  <c r="K114" i="11"/>
  <c r="P121" i="11"/>
  <c r="U121" i="11"/>
  <c r="T114" i="11"/>
  <c r="Q126" i="11"/>
  <c r="U115" i="11"/>
  <c r="X123" i="11"/>
  <c r="W114" i="11"/>
  <c r="K113" i="11"/>
  <c r="R121" i="11"/>
  <c r="V120" i="11"/>
  <c r="U126" i="11"/>
  <c r="X124" i="11"/>
  <c r="R122" i="11"/>
  <c r="M113" i="11"/>
  <c r="S112" i="11"/>
  <c r="U112" i="11"/>
  <c r="T125" i="11"/>
  <c r="O112" i="11"/>
  <c r="M115" i="11"/>
  <c r="M117" i="11"/>
  <c r="K120" i="11"/>
  <c r="W122" i="11"/>
  <c r="Q125" i="11"/>
  <c r="J119" i="11"/>
  <c r="S115" i="11"/>
  <c r="K121" i="11"/>
  <c r="K125" i="11"/>
  <c r="P112" i="11"/>
  <c r="X114" i="11"/>
  <c r="X116" i="11"/>
  <c r="N119" i="11"/>
  <c r="V121" i="11"/>
  <c r="V123" i="11"/>
  <c r="V125" i="11"/>
  <c r="J116" i="11"/>
  <c r="S113" i="11"/>
  <c r="Q116" i="11"/>
  <c r="S119" i="11"/>
  <c r="M122" i="11"/>
  <c r="Q124" i="11"/>
  <c r="P113" i="11"/>
  <c r="L119" i="11"/>
  <c r="X125" i="11"/>
  <c r="L113" i="11"/>
  <c r="T113" i="11"/>
  <c r="P119" i="11"/>
  <c r="N114" i="11"/>
  <c r="X113" i="11"/>
  <c r="R118" i="11"/>
  <c r="P125" i="11"/>
  <c r="R124" i="11"/>
  <c r="V124" i="11"/>
  <c r="J126" i="11"/>
  <c r="L121" i="11"/>
  <c r="Q117" i="11"/>
  <c r="S120" i="11"/>
  <c r="Q123" i="11"/>
  <c r="K126" i="11"/>
  <c r="J123" i="11"/>
  <c r="K117" i="11"/>
  <c r="Q122" i="11"/>
  <c r="O125" i="11"/>
  <c r="X112" i="11"/>
  <c r="R115" i="11"/>
  <c r="N117" i="11"/>
  <c r="V119" i="11"/>
  <c r="P122" i="11"/>
  <c r="L124" i="11"/>
  <c r="L126" i="11"/>
  <c r="J120" i="11"/>
  <c r="M114" i="11"/>
  <c r="U116" i="11"/>
  <c r="M120" i="11"/>
  <c r="U122" i="11"/>
  <c r="J113" i="11"/>
  <c r="T115" i="11"/>
  <c r="N120" i="11"/>
  <c r="J114" i="11"/>
  <c r="R116" i="11"/>
  <c r="V114" i="11"/>
  <c r="R120" i="11"/>
  <c r="V118" i="11"/>
  <c r="L115" i="11"/>
  <c r="X121" i="11"/>
  <c r="P115" i="11"/>
  <c r="V126" i="11"/>
  <c r="N112" i="11"/>
  <c r="R112" i="11"/>
  <c r="V122" i="11"/>
  <c r="N124" i="11"/>
  <c r="U113" i="11"/>
  <c r="M119" i="11"/>
  <c r="W120" i="11"/>
  <c r="K124" i="11"/>
  <c r="O126" i="11"/>
  <c r="W113" i="11"/>
  <c r="M118" i="11"/>
  <c r="K123" i="11"/>
  <c r="J117" i="11"/>
  <c r="R113" i="11"/>
  <c r="V115" i="11"/>
  <c r="P118" i="11"/>
  <c r="P120" i="11"/>
  <c r="T122" i="11"/>
  <c r="P124" i="11"/>
  <c r="T126" i="11"/>
  <c r="J124" i="11"/>
  <c r="U114" i="11"/>
  <c r="O117" i="11"/>
  <c r="U120" i="11"/>
  <c r="O123" i="11"/>
  <c r="J125" i="11"/>
  <c r="V116" i="11"/>
  <c r="T123" i="11"/>
  <c r="J118" i="11"/>
  <c r="X119" i="11"/>
  <c r="X115" i="11"/>
  <c r="T121" i="11"/>
  <c r="P123" i="11"/>
  <c r="N116" i="11"/>
  <c r="L123" i="11"/>
  <c r="T117" i="11"/>
  <c r="K116" i="11"/>
  <c r="Q119" i="11"/>
  <c r="S122" i="11"/>
  <c r="O124" i="11"/>
  <c r="W126" i="11"/>
  <c r="K115" i="11"/>
  <c r="U118" i="11"/>
  <c r="M124" i="11"/>
  <c r="L112" i="11"/>
  <c r="V113" i="11"/>
  <c r="P116" i="11"/>
  <c r="X118" i="11"/>
  <c r="T120" i="11"/>
  <c r="N123" i="11"/>
  <c r="N125" i="11"/>
  <c r="X126" i="11"/>
  <c r="O113" i="11"/>
  <c r="W115" i="11"/>
  <c r="W117" i="11"/>
  <c r="O121" i="11"/>
  <c r="S123" i="11"/>
  <c r="X117" i="11"/>
  <c r="R126" i="11"/>
  <c r="N118" i="11"/>
  <c r="P117" i="11"/>
  <c r="J68" i="11"/>
  <c r="J67" i="11"/>
  <c r="J72" i="11" s="1"/>
  <c r="I37" i="4"/>
  <c r="K65" i="11" l="1"/>
  <c r="L64" i="11" s="1"/>
  <c r="J69" i="11"/>
  <c r="J70" i="11"/>
  <c r="A1" i="2"/>
  <c r="E17" i="5"/>
  <c r="B6" i="5"/>
  <c r="A1" i="4"/>
  <c r="K74" i="4"/>
  <c r="K72" i="4"/>
  <c r="K70" i="4"/>
  <c r="I70" i="4"/>
  <c r="K68" i="4"/>
  <c r="I68" i="4"/>
  <c r="K66" i="4"/>
  <c r="K64" i="4"/>
  <c r="K62" i="4"/>
  <c r="K60" i="4"/>
  <c r="K53" i="4"/>
  <c r="K51" i="4"/>
  <c r="K49" i="4"/>
  <c r="I47" i="4"/>
  <c r="K45" i="4"/>
  <c r="K43" i="4"/>
  <c r="K41" i="4"/>
  <c r="I41" i="4"/>
  <c r="I49" i="4" s="1"/>
  <c r="K37" i="4"/>
  <c r="K35" i="4"/>
  <c r="K33" i="4"/>
  <c r="K31" i="4"/>
  <c r="K29" i="4"/>
  <c r="I29" i="4"/>
  <c r="K27" i="4"/>
  <c r="I20" i="4"/>
  <c r="I18" i="4"/>
  <c r="I16" i="4"/>
  <c r="I15" i="4"/>
  <c r="I14" i="4"/>
  <c r="I13" i="4"/>
  <c r="I11" i="4"/>
  <c r="I10" i="4"/>
  <c r="B6" i="4"/>
  <c r="B23" i="4" s="1"/>
  <c r="C5" i="1"/>
  <c r="G11" i="2"/>
  <c r="B6" i="2"/>
  <c r="B15" i="2" s="1"/>
  <c r="J73" i="11" l="1"/>
  <c r="J74" i="11" s="1"/>
  <c r="J77" i="11" s="1"/>
  <c r="K67" i="11"/>
  <c r="K72" i="11" s="1"/>
  <c r="K68" i="11"/>
  <c r="A2" i="11"/>
  <c r="A2" i="9"/>
  <c r="A2" i="2"/>
  <c r="A2" i="5"/>
  <c r="B56" i="4"/>
  <c r="A2" i="4"/>
  <c r="A2" i="3"/>
  <c r="C6" i="1"/>
  <c r="J34" i="11" l="1"/>
  <c r="K70" i="11"/>
  <c r="K69" i="11"/>
  <c r="L65" i="11"/>
  <c r="M64" i="11" s="1"/>
  <c r="K73" i="11" l="1"/>
  <c r="K74" i="11" s="1"/>
  <c r="K77" i="11" s="1"/>
  <c r="L67" i="11"/>
  <c r="L72" i="11" s="1"/>
  <c r="L68" i="11"/>
  <c r="K34" i="11" l="1"/>
  <c r="L69" i="11"/>
  <c r="L70" i="11"/>
  <c r="M65" i="11"/>
  <c r="N64" i="11" s="1"/>
  <c r="L73" i="11" l="1"/>
  <c r="L74" i="11" s="1"/>
  <c r="L77" i="11" s="1"/>
  <c r="M67" i="11"/>
  <c r="M72" i="11" s="1"/>
  <c r="M68" i="11"/>
  <c r="L34" i="11" l="1"/>
  <c r="M69" i="11"/>
  <c r="M70" i="11"/>
  <c r="N65" i="11"/>
  <c r="O64" i="11" s="1"/>
  <c r="M73" i="11" l="1"/>
  <c r="M74" i="11" s="1"/>
  <c r="M77" i="11" s="1"/>
  <c r="N67" i="11"/>
  <c r="N72" i="11" s="1"/>
  <c r="N68" i="11"/>
  <c r="M34" i="11" l="1"/>
  <c r="N69" i="11"/>
  <c r="O65" i="11"/>
  <c r="P64" i="11" s="1"/>
  <c r="N70" i="11"/>
  <c r="N73" i="11" l="1"/>
  <c r="N74" i="11" s="1"/>
  <c r="N77" i="11" s="1"/>
  <c r="O67" i="11"/>
  <c r="O72" i="11" s="1"/>
  <c r="O68" i="11"/>
  <c r="N34" i="11" l="1"/>
  <c r="O69" i="11"/>
  <c r="P65" i="11"/>
  <c r="Q64" i="11" s="1"/>
  <c r="O70" i="11"/>
  <c r="O73" i="11" l="1"/>
  <c r="O74" i="11" s="1"/>
  <c r="O77" i="11" s="1"/>
  <c r="P67" i="11"/>
  <c r="P72" i="11" s="1"/>
  <c r="P68" i="11"/>
  <c r="O34" i="11" l="1"/>
  <c r="Q65" i="11"/>
  <c r="R64" i="11" s="1"/>
  <c r="P69" i="11"/>
  <c r="P70" i="11"/>
  <c r="P73" i="11" l="1"/>
  <c r="P74" i="11" s="1"/>
  <c r="P77" i="11" s="1"/>
  <c r="Q67" i="11"/>
  <c r="Q72" i="11" s="1"/>
  <c r="Q68" i="11"/>
  <c r="P34" i="11" l="1"/>
  <c r="Q70" i="11"/>
  <c r="Q69" i="11"/>
  <c r="R65" i="11"/>
  <c r="S64" i="11" s="1"/>
  <c r="Q73" i="11" l="1"/>
  <c r="Q74" i="11" s="1"/>
  <c r="Q77" i="11" s="1"/>
  <c r="R67" i="11"/>
  <c r="R72" i="11" s="1"/>
  <c r="R68" i="11"/>
  <c r="Q34" i="11" l="1"/>
  <c r="R69" i="11"/>
  <c r="S65" i="11"/>
  <c r="T64" i="11" s="1"/>
  <c r="R70" i="11"/>
  <c r="R73" i="11" l="1"/>
  <c r="R74" i="11" s="1"/>
  <c r="R77" i="11" s="1"/>
  <c r="S67" i="11"/>
  <c r="S72" i="11" s="1"/>
  <c r="S68" i="11"/>
  <c r="R34" i="11" l="1"/>
  <c r="T65" i="11"/>
  <c r="U64" i="11" s="1"/>
  <c r="S70" i="11"/>
  <c r="S69" i="11"/>
  <c r="S73" i="11" l="1"/>
  <c r="S74" i="11" s="1"/>
  <c r="S77" i="11" s="1"/>
  <c r="T67" i="11"/>
  <c r="T72" i="11" s="1"/>
  <c r="T68" i="11"/>
  <c r="S34" i="11" l="1"/>
  <c r="U65" i="11"/>
  <c r="V64" i="11" s="1"/>
  <c r="T69" i="11"/>
  <c r="T70" i="11"/>
  <c r="T73" i="11" l="1"/>
  <c r="T74" i="11" s="1"/>
  <c r="T77" i="11" s="1"/>
  <c r="U67" i="11"/>
  <c r="U72" i="11" s="1"/>
  <c r="U68" i="11"/>
  <c r="T34" i="11" l="1"/>
  <c r="U69" i="11"/>
  <c r="V65" i="11"/>
  <c r="W64" i="11" s="1"/>
  <c r="U70" i="11"/>
  <c r="U73" i="11" l="1"/>
  <c r="U74" i="11" s="1"/>
  <c r="U77" i="11" s="1"/>
  <c r="V67" i="11"/>
  <c r="V72" i="11" s="1"/>
  <c r="V68" i="11"/>
  <c r="U34" i="11" l="1"/>
  <c r="V70" i="11"/>
  <c r="W65" i="11"/>
  <c r="X64" i="11" s="1"/>
  <c r="V69" i="11"/>
  <c r="V73" i="11" l="1"/>
  <c r="V74" i="11" s="1"/>
  <c r="V77" i="11" s="1"/>
  <c r="W67" i="11"/>
  <c r="W72" i="11" s="1"/>
  <c r="W68" i="11"/>
  <c r="V34" i="11" l="1"/>
  <c r="W69" i="11"/>
  <c r="X65" i="11"/>
  <c r="W70" i="11"/>
  <c r="W73" i="11" l="1"/>
  <c r="W74" i="11" s="1"/>
  <c r="W77" i="11" s="1"/>
  <c r="X67" i="11"/>
  <c r="X72" i="11" s="1"/>
  <c r="X68" i="11"/>
  <c r="W34" i="11" l="1"/>
  <c r="X70" i="11"/>
  <c r="X69" i="11"/>
  <c r="X73" i="11" l="1"/>
  <c r="X74" i="11" s="1"/>
  <c r="X77" i="11" s="1"/>
  <c r="X34" i="11" l="1"/>
  <c r="I34" i="11" s="1"/>
  <c r="I89" i="11" l="1"/>
  <c r="I81" i="11"/>
  <c r="F109" i="11"/>
  <c r="I13" i="5" s="1"/>
  <c r="I17" i="5" s="1"/>
  <c r="F4" i="9" l="1"/>
  <c r="F4" i="11"/>
  <c r="G4" i="3"/>
  <c r="F4" i="5"/>
  <c r="I4" i="4"/>
  <c r="I4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Query - fnStretchingAndCompressing" description="Connection to the 'fnStretchingAndCompressing' query in the workbook." type="5" refreshedVersion="0" background="1">
    <dbPr connection="Provider=Microsoft.Mashup.OleDb.1;Data Source=$Workbook$;Location=fnStretchingAndCompressing;Extended Properties=&quot;&quot;" command="SELECT * FROM [fnStretchingAndCompressing]"/>
  </connection>
  <connection id="2" xr16:uid="{00000000-0015-0000-FFFF-FFFF01000000}" keepAlive="1" name="Query - Invoked Function" description="Connection to the 'Invoked Function' query in the workbook." type="5" refreshedVersion="6" background="1" saveData="1">
    <dbPr connection="Provider=Microsoft.Mashup.OleDb.1;Data Source=$Workbook$;Location=Invoked Function;Extended Properties=&quot;&quot;" command="SELECT * FROM [Invoked Function]"/>
  </connection>
  <connection id="3" xr16:uid="{00000000-0015-0000-FFFF-FFFF02000000}" keepAlive="1" name="Query - LU_Original_Forecast_Data" description="Connection to the 'LU_Original_Forecast_Data' query in the workbook." type="5" refreshedVersion="0" background="1">
    <dbPr connection="Provider=Microsoft.Mashup.OleDb.1;Data Source=$Workbook$;Location=LU_Original_Forecast_Data;Extended Properties=&quot;&quot;" command="SELECT * FROM [LU_Original_Forecast_Data]"/>
  </connection>
  <connection id="4" xr16:uid="{00000000-0015-0000-FFFF-FFFF03000000}" keepAlive="1" name="Query - PeriodEndForecast" description="Connection to the 'PeriodEndForecast' query in the workbook." type="5" refreshedVersion="0" background="1">
    <dbPr connection="Provider=Microsoft.Mashup.OleDb.1;Data Source=$Workbook$;Location=PeriodEndForecast;Extended Properties=&quot;&quot;" command="SELECT * FROM [PeriodEndForecast]"/>
  </connection>
  <connection id="5" xr16:uid="{00000000-0015-0000-FFFF-FFFF04000000}" keepAlive="1" name="Query - PeriodStartForecast" description="Connection to the 'PeriodStartForecast' query in the workbook." type="5" refreshedVersion="0" background="1">
    <dbPr connection="Provider=Microsoft.Mashup.OleDb.1;Data Source=$Workbook$;Location=PeriodStartForecast;Extended Properties=&quot;&quot;" command="SELECT * FROM [PeriodStartForecast]"/>
  </connection>
  <connection id="6" xr16:uid="{00000000-0015-0000-FFFF-FFFF05000000}" keepAlive="1" name="Query - StretchingAndCompressing_FollowAlong" description="Connection to the 'StretchingAndCompressing_FollowAlong' query in the workbook." type="5" refreshedVersion="6" background="1" saveData="1">
    <dbPr connection="Provider=Microsoft.Mashup.OleDb.1;Data Source=$Workbook$;Location=StretchingAndCompressing_FollowAlong;Extended Properties=&quot;&quot;" command="SELECT * FROM [StretchingAndCompressing_FollowAlong]"/>
  </connection>
</connections>
</file>

<file path=xl/sharedStrings.xml><?xml version="1.0" encoding="utf-8"?>
<sst xmlns="http://schemas.openxmlformats.org/spreadsheetml/2006/main" count="175" uniqueCount="137">
  <si>
    <t>Model Parameters</t>
  </si>
  <si>
    <t>Navigator</t>
  </si>
  <si>
    <t>Error Checks:</t>
  </si>
  <si>
    <t>General</t>
  </si>
  <si>
    <t>Key Inputs</t>
  </si>
  <si>
    <t>Model Name</t>
  </si>
  <si>
    <t>Client Name</t>
  </si>
  <si>
    <t>General Range Names</t>
  </si>
  <si>
    <t>Technical Assumptions</t>
  </si>
  <si>
    <t>Days in Year</t>
  </si>
  <si>
    <t>Months in Month</t>
  </si>
  <si>
    <t>Months in Quarter</t>
  </si>
  <si>
    <t>Months in Half Yr</t>
  </si>
  <si>
    <t>Months in Year</t>
  </si>
  <si>
    <t>Quarters in Year</t>
  </si>
  <si>
    <t>Rounding Accuracy</t>
  </si>
  <si>
    <t>Very Large Number</t>
  </si>
  <si>
    <t>Very Small Number</t>
  </si>
  <si>
    <t>Thousand</t>
  </si>
  <si>
    <t>Primary Developer:  Liam Bastick</t>
  </si>
  <si>
    <t>General Cover Notes:</t>
  </si>
  <si>
    <t>Any queries, please e-mail:</t>
  </si>
  <si>
    <t>liam.bastick@sumproduct.com</t>
  </si>
  <si>
    <t>Website:</t>
  </si>
  <si>
    <t>www.sumproduct.com</t>
  </si>
  <si>
    <t>Table of Contents</t>
  </si>
  <si>
    <t>Cover</t>
  </si>
  <si>
    <t>Style Guide</t>
  </si>
  <si>
    <t>Formatting of Headers / Dividers</t>
  </si>
  <si>
    <t>Description</t>
  </si>
  <si>
    <t>Display</t>
  </si>
  <si>
    <t>Style Name</t>
  </si>
  <si>
    <t>Sheet Title</t>
  </si>
  <si>
    <t>Header 1</t>
  </si>
  <si>
    <t>Header 2</t>
  </si>
  <si>
    <t>Header 3</t>
  </si>
  <si>
    <t>Header 4</t>
  </si>
  <si>
    <t>Notes</t>
  </si>
  <si>
    <t>Table Heading</t>
  </si>
  <si>
    <t>Individual Cell Styles</t>
  </si>
  <si>
    <t>Assumption</t>
  </si>
  <si>
    <t>Constraint</t>
  </si>
  <si>
    <t>Empty</t>
  </si>
  <si>
    <t>Error Check</t>
  </si>
  <si>
    <t>Hyperlink</t>
  </si>
  <si>
    <t>Internal Reference</t>
  </si>
  <si>
    <t>Line Calculation</t>
  </si>
  <si>
    <t>Line Calc</t>
  </si>
  <si>
    <t>Line Total</t>
  </si>
  <si>
    <t>Parameter</t>
  </si>
  <si>
    <t>Range Name Description</t>
  </si>
  <si>
    <t>Not_Named</t>
  </si>
  <si>
    <t>Row Reference</t>
  </si>
  <si>
    <t>Row Ref</t>
  </si>
  <si>
    <t>Row Summary</t>
  </si>
  <si>
    <t>Units</t>
  </si>
  <si>
    <t>WIP</t>
  </si>
  <si>
    <t>Numerical Styles</t>
  </si>
  <si>
    <t>Comma</t>
  </si>
  <si>
    <t>Comma [0]</t>
  </si>
  <si>
    <t>Currency</t>
  </si>
  <si>
    <t>Currency [0]</t>
  </si>
  <si>
    <t>Date</t>
  </si>
  <si>
    <t>Date Heading</t>
  </si>
  <si>
    <t>Numbers 0</t>
  </si>
  <si>
    <t>Percent</t>
  </si>
  <si>
    <t>Error Checks</t>
  </si>
  <si>
    <t>Summary of Errors</t>
  </si>
  <si>
    <t>Assumptions</t>
  </si>
  <si>
    <t>A$</t>
  </si>
  <si>
    <t>Change Log</t>
  </si>
  <si>
    <t xml:space="preserve">Model Version </t>
  </si>
  <si>
    <t>Details of change</t>
  </si>
  <si>
    <t>Worksheet Reference</t>
  </si>
  <si>
    <t>Row, column, cell reference</t>
  </si>
  <si>
    <t>Summary</t>
  </si>
  <si>
    <t>Author</t>
  </si>
  <si>
    <t>SumProduct Pty Limited</t>
  </si>
  <si>
    <t>Original Forecast</t>
  </si>
  <si>
    <t>Period</t>
  </si>
  <si>
    <t>Forecast</t>
  </si>
  <si>
    <t>Number</t>
  </si>
  <si>
    <t>#</t>
  </si>
  <si>
    <t>$</t>
  </si>
  <si>
    <t>Total</t>
  </si>
  <si>
    <t>Revised Forecast</t>
  </si>
  <si>
    <t>Start Period</t>
  </si>
  <si>
    <t>End Period</t>
  </si>
  <si>
    <t>Check</t>
  </si>
  <si>
    <t>Calculations</t>
  </si>
  <si>
    <t>Referred Values</t>
  </si>
  <si>
    <t>Other Key Data</t>
  </si>
  <si>
    <t>No. of Periods</t>
  </si>
  <si>
    <t>Original</t>
  </si>
  <si>
    <t>Revised</t>
  </si>
  <si>
    <t>Period Factor</t>
  </si>
  <si>
    <t>Changing Forecast Periods</t>
  </si>
  <si>
    <t>Multiple</t>
  </si>
  <si>
    <t>x</t>
  </si>
  <si>
    <t>Forecast Allocation</t>
  </si>
  <si>
    <t>Start</t>
  </si>
  <si>
    <t>End</t>
  </si>
  <si>
    <t>Revised Flag</t>
  </si>
  <si>
    <t>Boolean</t>
  </si>
  <si>
    <t>[1,0]</t>
  </si>
  <si>
    <t>Start Part Period</t>
  </si>
  <si>
    <t>Start Full Period</t>
  </si>
  <si>
    <t>End Full Period</t>
  </si>
  <si>
    <t>End Part Period</t>
  </si>
  <si>
    <t>Start Part %</t>
  </si>
  <si>
    <t>End Part %</t>
  </si>
  <si>
    <t>Percentage</t>
  </si>
  <si>
    <t>%</t>
  </si>
  <si>
    <t>Full Part %</t>
  </si>
  <si>
    <t>Scenario Reconciliation</t>
  </si>
  <si>
    <t>Raw Data</t>
  </si>
  <si>
    <t>Overall</t>
  </si>
  <si>
    <t>Periods Chosen Correctly</t>
  </si>
  <si>
    <t>Alternative Scenarios Reconcile</t>
  </si>
  <si>
    <t>High level example to show how forecasts may be modified when period start, end and / or duration change(s).</t>
  </si>
  <si>
    <t>Rounding Adjustment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</si>
  <si>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</si>
  <si>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</si>
  <si>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</si>
  <si>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</si>
  <si>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</si>
  <si>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</si>
  <si>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</si>
  <si>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</si>
  <si>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</si>
  <si>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</si>
  <si>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</si>
  <si>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</si>
  <si>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</si>
  <si>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</si>
  <si>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</si>
  <si>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Power Query Solution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</si>
</sst>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6">
    <numFmt numFmtId="164" formatCode="_-* #,##0_-;\-* #,##0_-;_-* &quot;-&quot;_-;_-@_-"/>
    <numFmt numFmtId="165" formatCode="_-* #,##0.00_-;\-* #,##0.00_-;_-* &quot;-&quot;??_-;_-@_-"/>
    <numFmt numFmtId="166" formatCode="_-&quot;$&quot;* #,##0_-;\-&quot;$&quot;* #,##0_-;_-&quot;$&quot;* &quot;-&quot;_-;_-@_-"/>
    <numFmt numFmtId="167" formatCode="_-&quot;$&quot;* #,##0.00_-;\-&quot;$&quot;* #,##0.00_-;_-&quot;$&quot;* &quot;-&quot;??_-;_-@_-"/>
    <numFmt numFmtId="168" formatCode="&quot;ý&quot;;&quot;ý&quot;;&quot;þ&quot;"/>
    <numFmt numFmtId="169" formatCode="#,##0&quot;.&quot;"/>
    <numFmt numFmtId="170" formatCode="0.E+00"/>
    <numFmt numFmtId="171" formatCode="[$-C09]dd\-mmm\-yy;@"/>
    <numFmt numFmtId="172" formatCode=";;;"/>
    <numFmt numFmtId="173" formatCode="_(#,##0_);[Red]\(#,##0\);_(\-_);"/>
    <numFmt numFmtId="174" formatCode="_(&quot;$&quot;#,##0.0_);\(&quot;$&quot;#,##0.0\);_(&quot;-&quot;_)"/>
    <numFmt numFmtId="175" formatCode="_(#,##0.0_);\(#,##0.0\);_(&quot;-&quot;_)"/>
    <numFmt numFmtId="176" formatCode="&quot;Row &quot;###0"/>
    <numFmt numFmtId="177" formatCode="#,##0."/>
    <numFmt numFmtId="178" formatCode="_(#,##0_);\(#,##0\);_(\-_)"/>
    <numFmt numFmtId="179" formatCode="_(#,##0.00_);\(#,##0.00\);_(\-_._0_0_)"/>
    <numFmt numFmtId="180" formatCode="&quot;$&quot;* _(#,##0.00_);&quot;$&quot;* \(#,##0.00\);&quot;$&quot;* _(\-_._0_0_)"/>
    <numFmt numFmtId="181" formatCode="&quot;$&quot;* _(#,##0_);&quot;$&quot;* \(#,##0\);&quot;$&quot;* _(\-_)"/>
    <numFmt numFmtId="182" formatCode="[$-C09]dd\ mmm\ yy;@"/>
    <numFmt numFmtId="183" formatCode="mmm\ yy"/>
    <numFmt numFmtId="184" formatCode="[$-C09]d\ mmm\ yy;@"/>
    <numFmt numFmtId="185" formatCode="#,##0.00&quot;x&quot;"/>
    <numFmt numFmtId="186" formatCode="#,##0%;;\-"/>
    <numFmt numFmtId="187" formatCode="_(#,##0.00_);[Red]\(#,##0.00\);_(\-_)"/>
    <numFmt numFmtId="188" formatCode="_(#,##0_);[Red]\(#,##0\);_(\-_)"/>
    <numFmt numFmtId="189" formatCode="0.00000;0.00000;\-"/>
  </numFmts>
  <fonts count="37" x14ac:knownFonts="1">
    <font>
      <sz val="9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Wingdings"/>
      <charset val="2"/>
    </font>
    <font>
      <i/>
      <sz val="11"/>
      <color theme="0" tint="-0.34998626667073579"/>
      <name val="Calibri"/>
      <family val="2"/>
      <scheme val="minor"/>
    </font>
    <font>
      <b/>
      <u/>
      <sz val="8"/>
      <color indexed="56"/>
      <name val="Arial"/>
      <family val="2"/>
    </font>
    <font>
      <sz val="1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i/>
      <sz val="11"/>
      <color theme="0" tint="-0.499984740745262"/>
      <name val="Calibri"/>
      <family val="2"/>
      <scheme val="minor"/>
    </font>
    <font>
      <sz val="8"/>
      <name val="Arial"/>
      <family val="2"/>
    </font>
    <font>
      <sz val="10"/>
      <color theme="1"/>
      <name val="Calibri"/>
      <family val="2"/>
      <scheme val="minor"/>
    </font>
    <font>
      <b/>
      <sz val="10"/>
      <color theme="8" tint="-0.499984740745262"/>
      <name val="Calibri"/>
      <family val="2"/>
      <scheme val="minor"/>
    </font>
    <font>
      <sz val="10"/>
      <color theme="8" tint="-0.499984740745262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9"/>
      <color theme="0"/>
      <name val="Arial"/>
      <family val="2"/>
    </font>
    <font>
      <b/>
      <sz val="16"/>
      <color theme="8" tint="-0.499984740745262"/>
      <name val="Arial"/>
      <family val="2"/>
    </font>
    <font>
      <sz val="14"/>
      <color theme="8" tint="-0.499984740745262"/>
      <name val="Arial"/>
      <family val="2"/>
    </font>
    <font>
      <b/>
      <sz val="12"/>
      <color theme="0"/>
      <name val="Arial"/>
      <family val="2"/>
    </font>
    <font>
      <b/>
      <sz val="13"/>
      <color theme="8" tint="-0.499984740745262"/>
      <name val="Arial"/>
      <family val="2"/>
    </font>
    <font>
      <b/>
      <sz val="11"/>
      <color theme="1"/>
      <name val="Arial"/>
      <family val="2"/>
    </font>
    <font>
      <b/>
      <sz val="11"/>
      <color theme="3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sz val="18"/>
      <color theme="3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9"/>
      <color theme="8" tint="-0.499984740745262"/>
      <name val="Arial"/>
      <family val="2"/>
    </font>
    <font>
      <sz val="9"/>
      <color theme="0" tint="-0.499984740745262"/>
      <name val="Arial"/>
      <family val="2"/>
    </font>
    <font>
      <b/>
      <u/>
      <sz val="9"/>
      <color theme="1"/>
      <name val="Arial"/>
      <family val="2"/>
    </font>
    <font>
      <sz val="9"/>
      <name val="Arial"/>
      <family val="2"/>
    </font>
    <font>
      <i/>
      <sz val="9"/>
      <color theme="8" tint="-0.499984740745262"/>
      <name val="Arial"/>
      <family val="2"/>
    </font>
    <font>
      <sz val="9"/>
      <color theme="8" tint="0.39988402966399123"/>
      <name val="Arial"/>
      <family val="2"/>
    </font>
    <font>
      <sz val="9"/>
      <color rgb="FFFF0000"/>
      <name val="Arial"/>
      <family val="2"/>
    </font>
    <font>
      <i/>
      <sz val="8"/>
      <color rgb="FFFF0000"/>
      <name val="Arial"/>
      <family val="2"/>
    </font>
    <font>
      <sz val="10"/>
      <color theme="0"/>
      <name val="Wingdings"/>
      <charset val="2"/>
    </font>
    <font>
      <sz val="9"/>
      <color theme="0"/>
      <name val="Wingdings"/>
      <charset val="2"/>
    </font>
    <font>
      <sz val="11"/>
      <color rgb="FF9C5700"/>
      <name val="Calibri"/>
      <family val="2"/>
      <scheme val="minor"/>
    </font>
    <font>
      <sz val="11"/>
      <color rgb="FF9C6500"/>
      <name val="Calibri"/>
      <family val="2"/>
      <charset val="238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6" tint="-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99"/>
        <bgColor indexed="64"/>
      </patternFill>
    </fill>
    <fill>
      <patternFill patternType="gray125">
        <fgColor theme="8" tint="-0.499984740745262"/>
        <bgColor theme="8" tint="0.59996337778862885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EB9C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8" tint="-0.499984740745262"/>
      </left>
      <right style="thin">
        <color theme="8" tint="-0.499984740745262"/>
      </right>
      <top style="thin">
        <color theme="8" tint="-0.499984740745262"/>
      </top>
      <bottom style="thin">
        <color theme="8" tint="-0.499984740745262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dotted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43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4" fillId="0" borderId="0" applyNumberFormat="0" applyFill="0" applyBorder="0" applyProtection="0"/>
    <xf numFmtId="0" fontId="27" fillId="0" borderId="0" applyNumberFormat="0" applyFill="0" applyBorder="0">
      <alignment horizontal="left"/>
      <protection locked="0"/>
    </xf>
    <xf numFmtId="0" fontId="15" fillId="0" borderId="0" applyNumberFormat="0" applyFill="0" applyBorder="0" applyProtection="0"/>
    <xf numFmtId="0" fontId="16" fillId="3" borderId="1" applyNumberFormat="0" applyProtection="0"/>
    <xf numFmtId="0" fontId="17" fillId="0" borderId="0" applyNumberFormat="0" applyFill="0" applyAlignment="0" applyProtection="0"/>
    <xf numFmtId="0" fontId="18" fillId="0" borderId="0" applyNumberFormat="0" applyFill="0" applyAlignment="0" applyProtection="0"/>
    <xf numFmtId="0" fontId="23" fillId="0" borderId="3" applyNumberFormat="0" applyAlignment="0">
      <alignment horizontal="center"/>
    </xf>
    <xf numFmtId="0" fontId="25" fillId="4" borderId="4" applyNumberFormat="0" applyAlignment="0">
      <protection locked="0"/>
    </xf>
    <xf numFmtId="0" fontId="3" fillId="0" borderId="0" applyNumberFormat="0" applyFill="0" applyBorder="0"/>
    <xf numFmtId="184" fontId="23" fillId="0" borderId="0" applyFill="0" applyBorder="0" applyProtection="0">
      <alignment horizontal="center"/>
    </xf>
    <xf numFmtId="183" fontId="24" fillId="0" borderId="0" applyFill="0" applyBorder="0" applyProtection="0">
      <alignment horizontal="center"/>
    </xf>
    <xf numFmtId="172" fontId="9" fillId="5" borderId="4" applyAlignment="0"/>
    <xf numFmtId="168" fontId="34" fillId="2" borderId="2">
      <alignment horizontal="center"/>
      <protection locked="0"/>
    </xf>
    <xf numFmtId="0" fontId="4" fillId="0" borderId="0" applyFill="0" applyBorder="0">
      <alignment horizontal="left" vertical="center"/>
      <protection locked="0"/>
    </xf>
    <xf numFmtId="164" fontId="28" fillId="6" borderId="5" applyNumberFormat="0" applyAlignment="0"/>
    <xf numFmtId="164" fontId="1" fillId="0" borderId="6" applyNumberFormat="0" applyFont="0" applyFill="0" applyAlignment="0"/>
    <xf numFmtId="173" fontId="1" fillId="0" borderId="7" applyNumberFormat="0" applyFont="0" applyFill="0" applyAlignment="0" applyProtection="0"/>
    <xf numFmtId="0" fontId="6" fillId="0" borderId="0"/>
    <xf numFmtId="0" fontId="32" fillId="0" borderId="8" applyNumberFormat="0" applyFill="0" applyBorder="0"/>
    <xf numFmtId="173" fontId="1" fillId="0" borderId="0" applyFont="0" applyFill="0" applyBorder="0" applyAlignment="0" applyProtection="0"/>
    <xf numFmtId="0" fontId="26" fillId="7" borderId="2" applyNumberFormat="0" applyAlignment="0" applyProtection="0"/>
    <xf numFmtId="0" fontId="7" fillId="0" borderId="0" applyNumberFormat="0" applyFill="0" applyBorder="0" applyAlignment="0" applyProtection="0"/>
    <xf numFmtId="174" fontId="8" fillId="0" borderId="0" applyFill="0" applyBorder="0">
      <alignment horizontal="right" vertical="center"/>
    </xf>
    <xf numFmtId="175" fontId="8" fillId="0" borderId="0" applyFill="0" applyBorder="0">
      <alignment horizontal="right" vertical="center"/>
    </xf>
    <xf numFmtId="176" fontId="29" fillId="7" borderId="4">
      <alignment horizontal="center"/>
    </xf>
    <xf numFmtId="164" fontId="5" fillId="8" borderId="5" applyFont="0" applyAlignment="0"/>
    <xf numFmtId="0" fontId="13" fillId="11" borderId="0" applyNumberFormat="0">
      <alignment horizontal="center"/>
    </xf>
    <xf numFmtId="0" fontId="30" fillId="0" borderId="0" applyNumberFormat="0" applyFill="0" applyBorder="0" applyProtection="0"/>
    <xf numFmtId="0" fontId="31" fillId="9" borderId="9" applyNumberFormat="0" applyAlignment="0">
      <protection locked="0"/>
    </xf>
    <xf numFmtId="0" fontId="22" fillId="0" borderId="0" applyNumberFormat="0" applyFill="0" applyBorder="0" applyAlignment="0" applyProtection="0"/>
    <xf numFmtId="0" fontId="20" fillId="0" borderId="1" applyNumberFormat="0" applyFill="0" applyAlignment="0" applyProtection="0"/>
    <xf numFmtId="0" fontId="21" fillId="0" borderId="10" applyNumberFormat="0" applyFill="0" applyAlignment="0" applyProtection="0"/>
    <xf numFmtId="0" fontId="19" fillId="0" borderId="11" applyNumberFormat="0" applyFill="0" applyAlignment="0" applyProtection="0"/>
    <xf numFmtId="0" fontId="18" fillId="0" borderId="12" applyNumberFormat="0" applyFill="0" applyAlignment="0" applyProtection="0"/>
    <xf numFmtId="177" fontId="16" fillId="3" borderId="1"/>
    <xf numFmtId="0" fontId="35" fillId="13" borderId="0" applyNumberFormat="0" applyBorder="0" applyAlignment="0" applyProtection="0"/>
  </cellStyleXfs>
  <cellXfs count="94">
    <xf numFmtId="0" fontId="0" fillId="0" borderId="0" xfId="0"/>
    <xf numFmtId="168" fontId="2" fillId="2" borderId="2" xfId="0" applyNumberFormat="1" applyFont="1" applyFill="1" applyBorder="1" applyAlignment="1" applyProtection="1">
      <alignment horizontal="center"/>
      <protection locked="0"/>
    </xf>
    <xf numFmtId="0" fontId="0" fillId="0" borderId="0" xfId="0"/>
    <xf numFmtId="0" fontId="16" fillId="3" borderId="1" xfId="10"/>
    <xf numFmtId="0" fontId="17" fillId="0" borderId="0" xfId="11" applyBorder="1"/>
    <xf numFmtId="0" fontId="18" fillId="0" borderId="0" xfId="12"/>
    <xf numFmtId="0" fontId="23" fillId="0" borderId="3" xfId="13" applyAlignment="1">
      <alignment horizontal="center"/>
    </xf>
    <xf numFmtId="170" fontId="23" fillId="0" borderId="3" xfId="13" applyNumberFormat="1" applyAlignment="1">
      <alignment horizontal="center"/>
    </xf>
    <xf numFmtId="0" fontId="9" fillId="0" borderId="0" xfId="0" applyFont="1"/>
    <xf numFmtId="0" fontId="10" fillId="0" borderId="0" xfId="12" applyFont="1" applyAlignment="1">
      <alignment horizontal="left" vertical="center"/>
    </xf>
    <xf numFmtId="0" fontId="11" fillId="0" borderId="0" xfId="0" applyFont="1"/>
    <xf numFmtId="0" fontId="11" fillId="0" borderId="0" xfId="6" applyFont="1" applyAlignment="1">
      <alignment horizontal="left" vertical="center"/>
    </xf>
    <xf numFmtId="0" fontId="27" fillId="0" borderId="0" xfId="8">
      <alignment horizontal="left"/>
      <protection locked="0"/>
    </xf>
    <xf numFmtId="0" fontId="27" fillId="0" borderId="0" xfId="8" applyAlignment="1">
      <alignment horizontal="right"/>
      <protection locked="0"/>
    </xf>
    <xf numFmtId="0" fontId="13" fillId="11" borderId="0" xfId="33">
      <alignment horizontal="center"/>
    </xf>
    <xf numFmtId="0" fontId="0" fillId="0" borderId="0" xfId="0" applyBorder="1"/>
    <xf numFmtId="0" fontId="14" fillId="0" borderId="0" xfId="7" applyBorder="1"/>
    <xf numFmtId="0" fontId="0" fillId="0" borderId="0" xfId="0" applyFont="1" applyBorder="1"/>
    <xf numFmtId="0" fontId="12" fillId="0" borderId="0" xfId="0" applyFont="1" applyBorder="1" applyAlignment="1">
      <alignment horizontal="left"/>
    </xf>
    <xf numFmtId="0" fontId="15" fillId="0" borderId="0" xfId="9" applyBorder="1"/>
    <xf numFmtId="0" fontId="0" fillId="0" borderId="0" xfId="0" applyBorder="1" applyAlignment="1">
      <alignment horizontal="left"/>
    </xf>
    <xf numFmtId="0" fontId="18" fillId="0" borderId="0" xfId="12" applyBorder="1"/>
    <xf numFmtId="0" fontId="19" fillId="0" borderId="0" xfId="6" applyBorder="1"/>
    <xf numFmtId="0" fontId="32" fillId="0" borderId="0" xfId="25" applyBorder="1"/>
    <xf numFmtId="0" fontId="13" fillId="11" borderId="0" xfId="33" applyBorder="1">
      <alignment horizontal="center"/>
    </xf>
    <xf numFmtId="0" fontId="25" fillId="4" borderId="4" xfId="14">
      <protection locked="0"/>
    </xf>
    <xf numFmtId="0" fontId="12" fillId="0" borderId="0" xfId="0" applyFont="1" applyBorder="1"/>
    <xf numFmtId="0" fontId="23" fillId="0" borderId="3" xfId="13" applyAlignment="1"/>
    <xf numFmtId="172" fontId="9" fillId="5" borderId="4" xfId="18"/>
    <xf numFmtId="168" fontId="34" fillId="2" borderId="2" xfId="19">
      <alignment horizontal="center"/>
      <protection locked="0"/>
    </xf>
    <xf numFmtId="0" fontId="28" fillId="6" borderId="5" xfId="21" applyNumberFormat="1"/>
    <xf numFmtId="0" fontId="0" fillId="0" borderId="6" xfId="22" applyNumberFormat="1" applyFont="1"/>
    <xf numFmtId="0" fontId="0" fillId="0" borderId="7" xfId="23" applyNumberFormat="1" applyFont="1"/>
    <xf numFmtId="0" fontId="26" fillId="7" borderId="2" xfId="27"/>
    <xf numFmtId="0" fontId="7" fillId="0" borderId="0" xfId="28"/>
    <xf numFmtId="176" fontId="29" fillId="7" borderId="4" xfId="31">
      <alignment horizontal="center"/>
    </xf>
    <xf numFmtId="164" fontId="0" fillId="8" borderId="5" xfId="32" applyFont="1"/>
    <xf numFmtId="0" fontId="30" fillId="0" borderId="0" xfId="34"/>
    <xf numFmtId="0" fontId="31" fillId="9" borderId="9" xfId="35">
      <protection locked="0"/>
    </xf>
    <xf numFmtId="173" fontId="0" fillId="0" borderId="0" xfId="26" applyFont="1"/>
    <xf numFmtId="9" fontId="0" fillId="0" borderId="0" xfId="5" applyFont="1"/>
    <xf numFmtId="184" fontId="23" fillId="0" borderId="0" xfId="16">
      <alignment horizontal="center"/>
    </xf>
    <xf numFmtId="0" fontId="3" fillId="0" borderId="0" xfId="15"/>
    <xf numFmtId="169" fontId="16" fillId="3" borderId="1" xfId="10" applyNumberFormat="1"/>
    <xf numFmtId="0" fontId="0" fillId="0" borderId="0" xfId="0" applyBorder="1"/>
    <xf numFmtId="0" fontId="27" fillId="0" borderId="0" xfId="8">
      <alignment horizontal="left"/>
      <protection locked="0"/>
    </xf>
    <xf numFmtId="0" fontId="14" fillId="0" borderId="0" xfId="7"/>
    <xf numFmtId="0" fontId="15" fillId="0" borderId="0" xfId="9"/>
    <xf numFmtId="177" fontId="16" fillId="3" borderId="1" xfId="41"/>
    <xf numFmtId="178" fontId="0" fillId="0" borderId="0" xfId="2" applyNumberFormat="1" applyFont="1"/>
    <xf numFmtId="179" fontId="0" fillId="0" borderId="0" xfId="1" applyNumberFormat="1" applyFont="1"/>
    <xf numFmtId="180" fontId="0" fillId="0" borderId="0" xfId="3" applyNumberFormat="1" applyFont="1"/>
    <xf numFmtId="181" fontId="0" fillId="0" borderId="0" xfId="4" applyNumberFormat="1" applyFont="1"/>
    <xf numFmtId="182" fontId="23" fillId="0" borderId="0" xfId="16" applyNumberFormat="1" applyBorder="1">
      <alignment horizontal="center"/>
    </xf>
    <xf numFmtId="183" fontId="24" fillId="0" borderId="0" xfId="17" applyNumberFormat="1" applyBorder="1">
      <alignment horizontal="center"/>
    </xf>
    <xf numFmtId="171" fontId="0" fillId="0" borderId="0" xfId="0" applyNumberFormat="1"/>
    <xf numFmtId="0" fontId="27" fillId="0" borderId="0" xfId="8">
      <alignment horizontal="left"/>
      <protection locked="0"/>
    </xf>
    <xf numFmtId="0" fontId="27" fillId="0" borderId="0" xfId="8">
      <alignment horizontal="left"/>
      <protection locked="0"/>
    </xf>
    <xf numFmtId="0" fontId="0" fillId="0" borderId="0" xfId="0"/>
    <xf numFmtId="0" fontId="13" fillId="11" borderId="0" xfId="33">
      <alignment horizontal="center"/>
    </xf>
    <xf numFmtId="0" fontId="23" fillId="0" borderId="3" xfId="13" quotePrefix="1" applyAlignment="1">
      <alignment horizontal="center"/>
    </xf>
    <xf numFmtId="173" fontId="24" fillId="0" borderId="0" xfId="26" applyFont="1" applyAlignment="1">
      <alignment horizontal="center"/>
    </xf>
    <xf numFmtId="173" fontId="25" fillId="4" borderId="4" xfId="14" applyNumberFormat="1">
      <protection locked="0"/>
    </xf>
    <xf numFmtId="173" fontId="24" fillId="8" borderId="5" xfId="26" applyFont="1" applyFill="1" applyBorder="1"/>
    <xf numFmtId="0" fontId="24" fillId="0" borderId="0" xfId="0" applyFont="1" applyAlignment="1">
      <alignment horizontal="center"/>
    </xf>
    <xf numFmtId="173" fontId="23" fillId="0" borderId="3" xfId="13" applyNumberFormat="1" applyAlignment="1"/>
    <xf numFmtId="168" fontId="2" fillId="10" borderId="2" xfId="0" applyNumberFormat="1" applyFont="1" applyFill="1" applyBorder="1" applyAlignment="1" applyProtection="1">
      <alignment horizontal="center"/>
    </xf>
    <xf numFmtId="168" fontId="33" fillId="10" borderId="2" xfId="0" applyNumberFormat="1" applyFont="1" applyFill="1" applyBorder="1" applyAlignment="1" applyProtection="1">
      <alignment horizontal="center"/>
    </xf>
    <xf numFmtId="185" fontId="23" fillId="0" borderId="3" xfId="13" applyNumberFormat="1" applyAlignment="1">
      <alignment horizontal="center"/>
    </xf>
    <xf numFmtId="172" fontId="24" fillId="12" borderId="2" xfId="0" applyNumberFormat="1" applyFont="1" applyFill="1" applyBorder="1" applyAlignment="1">
      <alignment horizontal="center"/>
    </xf>
    <xf numFmtId="165" fontId="0" fillId="0" borderId="0" xfId="1" applyFont="1"/>
    <xf numFmtId="173" fontId="24" fillId="0" borderId="3" xfId="13" applyNumberFormat="1" applyFont="1" applyAlignment="1"/>
    <xf numFmtId="165" fontId="23" fillId="0" borderId="3" xfId="13" applyNumberFormat="1" applyAlignment="1"/>
    <xf numFmtId="186" fontId="0" fillId="0" borderId="0" xfId="5" applyNumberFormat="1" applyFont="1" applyAlignment="1">
      <alignment horizontal="center"/>
    </xf>
    <xf numFmtId="0" fontId="11" fillId="0" borderId="0" xfId="6" applyFont="1" applyAlignment="1">
      <alignment vertical="center"/>
    </xf>
    <xf numFmtId="0" fontId="0" fillId="0" borderId="0" xfId="0"/>
    <xf numFmtId="187" fontId="28" fillId="6" borderId="5" xfId="26" applyNumberFormat="1" applyFont="1" applyFill="1" applyBorder="1"/>
    <xf numFmtId="188" fontId="0" fillId="0" borderId="0" xfId="26" applyNumberFormat="1" applyFont="1"/>
    <xf numFmtId="189" fontId="0" fillId="0" borderId="0" xfId="0" applyNumberFormat="1"/>
    <xf numFmtId="188" fontId="23" fillId="0" borderId="3" xfId="26" applyNumberFormat="1" applyFont="1" applyBorder="1" applyAlignment="1"/>
    <xf numFmtId="0" fontId="27" fillId="0" borderId="0" xfId="8">
      <alignment horizontal="left"/>
      <protection locked="0"/>
    </xf>
    <xf numFmtId="0" fontId="0" fillId="0" borderId="0" xfId="0"/>
    <xf numFmtId="0" fontId="0" fillId="9" borderId="0" xfId="0" applyFill="1"/>
    <xf numFmtId="183" fontId="24" fillId="9" borderId="0" xfId="17" applyFill="1">
      <alignment horizontal="center"/>
    </xf>
    <xf numFmtId="165" fontId="23" fillId="9" borderId="3" xfId="13" applyNumberFormat="1" applyFill="1" applyAlignment="1"/>
    <xf numFmtId="0" fontId="36" fillId="13" borderId="13" xfId="42" applyFont="1" applyFill="1" applyBorder="1"/>
    <xf numFmtId="0" fontId="11" fillId="0" borderId="0" xfId="6" applyFont="1" applyAlignment="1">
      <alignment horizontal="left" vertical="center"/>
    </xf>
    <xf numFmtId="0" fontId="27" fillId="0" borderId="0" xfId="8">
      <alignment horizontal="left"/>
      <protection locked="0"/>
    </xf>
    <xf numFmtId="0" fontId="0" fillId="0" borderId="0" xfId="0" applyBorder="1"/>
    <xf numFmtId="0" fontId="13" fillId="11" borderId="0" xfId="33">
      <alignment horizontal="center"/>
    </xf>
    <xf numFmtId="0" fontId="0" fillId="0" borderId="0" xfId="0"/>
    <xf numFmtId="0" fontId="13" fillId="11" borderId="0" xfId="33" applyBorder="1">
      <alignment horizontal="center"/>
    </xf>
    <xf numFmtId="0" fontId="23" fillId="0" borderId="3" xfId="13" applyAlignment="1">
      <alignment horizontal="left"/>
    </xf>
    <xf numFmtId="0" fontId="25" fillId="4" borderId="4" xfId="14" applyAlignment="1">
      <alignment horizontal="left"/>
      <protection locked="0"/>
    </xf>
  </cellXfs>
  <cellStyles count="43">
    <cellStyle name="Accounts Ref" xfId="15" xr:uid="{00000000-0005-0000-0000-000000000000}"/>
    <cellStyle name="Assumption" xfId="14" xr:uid="{00000000-0005-0000-0000-000001000000}"/>
    <cellStyle name="Comma" xfId="1" builtinId="3"/>
    <cellStyle name="Comma [0]" xfId="2" builtinId="6"/>
    <cellStyle name="Constraint" xfId="13" xr:uid="{00000000-0005-0000-0000-000004000000}"/>
    <cellStyle name="Currency" xfId="3" builtinId="4"/>
    <cellStyle name="Currency [0]" xfId="4" builtinId="7"/>
    <cellStyle name="Date" xfId="16" xr:uid="{00000000-0005-0000-0000-000007000000}"/>
    <cellStyle name="Date Heading" xfId="17" xr:uid="{00000000-0005-0000-0000-000008000000}"/>
    <cellStyle name="Empty" xfId="18" xr:uid="{00000000-0005-0000-0000-000009000000}"/>
    <cellStyle name="Error_Checks" xfId="19" xr:uid="{00000000-0005-0000-0000-00000A000000}"/>
    <cellStyle name="Heading 1" xfId="37" builtinId="16" customBuiltin="1"/>
    <cellStyle name="Heading 1 Number" xfId="41" xr:uid="{00000000-0005-0000-0000-00000C000000}"/>
    <cellStyle name="Heading 1 Text" xfId="10" xr:uid="{00000000-0005-0000-0000-00000D000000}"/>
    <cellStyle name="Heading 2" xfId="38" builtinId="17" customBuiltin="1"/>
    <cellStyle name="Heading 2 Text" xfId="11" xr:uid="{00000000-0005-0000-0000-00000F000000}"/>
    <cellStyle name="Heading 3" xfId="39" builtinId="18" customBuiltin="1"/>
    <cellStyle name="Heading 3 Text" xfId="12" xr:uid="{00000000-0005-0000-0000-000011000000}"/>
    <cellStyle name="Heading 4" xfId="6" builtinId="19" customBuiltin="1"/>
    <cellStyle name="Hyperlink" xfId="8" builtinId="8" customBuiltin="1"/>
    <cellStyle name="Hyperlink Text" xfId="20" xr:uid="{00000000-0005-0000-0000-000014000000}"/>
    <cellStyle name="Internal Ref" xfId="21" xr:uid="{00000000-0005-0000-0000-000015000000}"/>
    <cellStyle name="Line Calc" xfId="22" xr:uid="{00000000-0005-0000-0000-000016000000}"/>
    <cellStyle name="Line Total" xfId="23" xr:uid="{00000000-0005-0000-0000-000017000000}"/>
    <cellStyle name="Model Name" xfId="9" xr:uid="{00000000-0005-0000-0000-000018000000}"/>
    <cellStyle name="Neutral" xfId="42" builtinId="28"/>
    <cellStyle name="Normal" xfId="0" builtinId="0" customBuiltin="1"/>
    <cellStyle name="Normal 2" xfId="24" xr:uid="{00000000-0005-0000-0000-00001A000000}"/>
    <cellStyle name="Notes" xfId="25" xr:uid="{00000000-0005-0000-0000-00001B000000}"/>
    <cellStyle name="Numbers 0" xfId="26" xr:uid="{00000000-0005-0000-0000-00001C000000}"/>
    <cellStyle name="Parameter" xfId="27" xr:uid="{00000000-0005-0000-0000-00001D000000}"/>
    <cellStyle name="Percent" xfId="5" builtinId="5"/>
    <cellStyle name="Range Name Description" xfId="28" xr:uid="{00000000-0005-0000-0000-00001F000000}"/>
    <cellStyle name="Right Currency" xfId="29" xr:uid="{00000000-0005-0000-0000-000020000000}"/>
    <cellStyle name="Right Number" xfId="30" xr:uid="{00000000-0005-0000-0000-000021000000}"/>
    <cellStyle name="Row Ref" xfId="31" xr:uid="{00000000-0005-0000-0000-000022000000}"/>
    <cellStyle name="Row_Summary" xfId="32" xr:uid="{00000000-0005-0000-0000-000023000000}"/>
    <cellStyle name="Sheet Title" xfId="7" xr:uid="{00000000-0005-0000-0000-000024000000}"/>
    <cellStyle name="Table_Heading" xfId="33" xr:uid="{00000000-0005-0000-0000-000025000000}"/>
    <cellStyle name="Title" xfId="36" builtinId="15" customBuiltin="1"/>
    <cellStyle name="Total" xfId="40" builtinId="25" customBuiltin="1"/>
    <cellStyle name="Units" xfId="34" xr:uid="{00000000-0005-0000-0000-000028000000}"/>
    <cellStyle name="WIP" xfId="35" xr:uid="{00000000-0005-0000-0000-000029000000}"/>
  </cellStyles>
  <dxfs count="54">
    <dxf>
      <numFmt numFmtId="165" formatCode="_-* #,##0.00_-;\-* #,##0.00_-;_-* &quot;-&quot;??_-;_-@_-"/>
      <fill>
        <patternFill patternType="solid">
          <fgColor indexed="64"/>
          <bgColor rgb="FFFFFF00"/>
        </patternFill>
      </fill>
      <alignment horizontal="general" vertical="bottom" textRotation="0" wrapText="0" indent="0" justifyLastLine="0" shrinkToFit="0" readingOrder="0"/>
    </dxf>
    <dxf>
      <numFmt numFmtId="165" formatCode="_-* #,##0.00_-;\-* #,##0.00_-;_-* &quot;-&quot;??_-;_-@_-"/>
      <fill>
        <patternFill patternType="solid">
          <fgColor indexed="64"/>
          <bgColor rgb="FFFFFF00"/>
        </patternFill>
      </fill>
      <alignment horizontal="general" vertical="bottom" textRotation="0" wrapText="0" indent="0" justifyLastLine="0" shrinkToFit="0" readingOrder="0"/>
    </dxf>
    <dxf>
      <numFmt numFmtId="165" formatCode="_-* #,##0.00_-;\-* #,##0.00_-;_-* &quot;-&quot;??_-;_-@_-"/>
      <fill>
        <patternFill patternType="solid">
          <fgColor indexed="64"/>
          <bgColor rgb="FFFFFF00"/>
        </patternFill>
      </fill>
      <alignment horizontal="general" vertical="bottom" textRotation="0" wrapText="0" indent="0" justifyLastLine="0" shrinkToFit="0" readingOrder="0"/>
    </dxf>
    <dxf>
      <numFmt numFmtId="165" formatCode="_-* #,##0.00_-;\-* #,##0.00_-;_-* &quot;-&quot;??_-;_-@_-"/>
      <fill>
        <patternFill patternType="solid">
          <fgColor indexed="64"/>
          <bgColor rgb="FFFFFF00"/>
        </patternFill>
      </fill>
      <alignment horizontal="general" vertical="bottom" textRotation="0" wrapText="0" indent="0" justifyLastLine="0" shrinkToFit="0" readingOrder="0"/>
    </dxf>
    <dxf>
      <numFmt numFmtId="165" formatCode="_-* #,##0.00_-;\-* #,##0.00_-;_-* &quot;-&quot;??_-;_-@_-"/>
      <fill>
        <patternFill patternType="solid">
          <fgColor indexed="64"/>
          <bgColor rgb="FFFFFF00"/>
        </patternFill>
      </fill>
      <alignment horizontal="general" vertical="bottom" textRotation="0" wrapText="0" indent="0" justifyLastLine="0" shrinkToFit="0" readingOrder="0"/>
    </dxf>
    <dxf>
      <numFmt numFmtId="165" formatCode="_-* #,##0.00_-;\-* #,##0.00_-;_-* &quot;-&quot;??_-;_-@_-"/>
      <fill>
        <patternFill patternType="solid">
          <fgColor indexed="64"/>
          <bgColor rgb="FFFFFF00"/>
        </patternFill>
      </fill>
      <alignment horizontal="general" vertical="bottom" textRotation="0" wrapText="0" indent="0" justifyLastLine="0" shrinkToFit="0" readingOrder="0"/>
    </dxf>
    <dxf>
      <numFmt numFmtId="165" formatCode="_-* #,##0.00_-;\-* #,##0.00_-;_-* &quot;-&quot;??_-;_-@_-"/>
      <fill>
        <patternFill patternType="solid">
          <fgColor indexed="64"/>
          <bgColor rgb="FFFFFF00"/>
        </patternFill>
      </fill>
      <alignment horizontal="general" vertical="bottom" textRotation="0" wrapText="0" indent="0" justifyLastLine="0" shrinkToFit="0" readingOrder="0"/>
    </dxf>
    <dxf>
      <numFmt numFmtId="165" formatCode="_-* #,##0.00_-;\-* #,##0.00_-;_-* &quot;-&quot;??_-;_-@_-"/>
      <fill>
        <patternFill patternType="solid">
          <fgColor indexed="64"/>
          <bgColor rgb="FFFFFF00"/>
        </patternFill>
      </fill>
      <alignment horizontal="general" vertical="bottom" textRotation="0" wrapText="0" indent="0" justifyLastLine="0" shrinkToFit="0" readingOrder="0"/>
    </dxf>
    <dxf>
      <numFmt numFmtId="165" formatCode="_-* #,##0.00_-;\-* #,##0.00_-;_-* &quot;-&quot;??_-;_-@_-"/>
      <fill>
        <patternFill patternType="solid">
          <fgColor indexed="64"/>
          <bgColor rgb="FFFFFF00"/>
        </patternFill>
      </fill>
      <alignment horizontal="general" vertical="bottom" textRotation="0" wrapText="0" indent="0" justifyLastLine="0" shrinkToFit="0" readingOrder="0"/>
    </dxf>
    <dxf>
      <numFmt numFmtId="165" formatCode="_-* #,##0.00_-;\-* #,##0.00_-;_-* &quot;-&quot;??_-;_-@_-"/>
      <fill>
        <patternFill patternType="solid">
          <fgColor indexed="64"/>
          <bgColor rgb="FFFFFF00"/>
        </patternFill>
      </fill>
      <alignment horizontal="general" vertical="bottom" textRotation="0" wrapText="0" indent="0" justifyLastLine="0" shrinkToFit="0" readingOrder="0"/>
      <border outline="0">
        <left style="thin">
          <color theme="0" tint="-0.499984740745262"/>
        </left>
      </border>
    </dxf>
    <dxf>
      <numFmt numFmtId="165" formatCode="_-* #,##0.00_-;\-* #,##0.00_-;_-* &quot;-&quot;??_-;_-@_-"/>
      <fill>
        <patternFill patternType="solid">
          <fgColor indexed="64"/>
          <bgColor rgb="FFFFFF00"/>
        </patternFill>
      </fill>
      <alignment horizontal="general" vertical="bottom" textRotation="0" wrapText="0" indent="0" justifyLastLine="0" shrinkToFit="0" readingOrder="0"/>
    </dxf>
    <dxf>
      <numFmt numFmtId="165" formatCode="_-* #,##0.00_-;\-* #,##0.00_-;_-* &quot;-&quot;??_-;_-@_-"/>
      <fill>
        <patternFill patternType="solid">
          <fgColor indexed="64"/>
          <bgColor rgb="FFFFFF00"/>
        </patternFill>
      </fill>
      <alignment horizontal="general" vertical="bottom" textRotation="0" wrapText="0" indent="0" justifyLastLine="0" shrinkToFit="0" readingOrder="0"/>
      <border outline="0">
        <right style="thin">
          <color theme="0" tint="-0.499984740745262"/>
        </right>
      </border>
    </dxf>
    <dxf>
      <numFmt numFmtId="165" formatCode="_-* #,##0.00_-;\-* #,##0.00_-;_-* &quot;-&quot;??_-;_-@_-"/>
      <fill>
        <patternFill patternType="solid">
          <fgColor indexed="64"/>
          <bgColor rgb="FFFFFF00"/>
        </patternFill>
      </fill>
      <alignment horizontal="general" vertical="bottom" textRotation="0" wrapText="0" indent="0" justifyLastLine="0" shrinkToFit="0" readingOrder="0"/>
    </dxf>
    <dxf>
      <numFmt numFmtId="165" formatCode="_-* #,##0.00_-;\-* #,##0.00_-;_-* &quot;-&quot;??_-;_-@_-"/>
      <fill>
        <patternFill patternType="solid">
          <fgColor indexed="64"/>
          <bgColor rgb="FFFFFF00"/>
        </patternFill>
      </fill>
      <alignment horizontal="general" vertical="bottom" textRotation="0" wrapText="0" indent="0" justifyLastLine="0" shrinkToFit="0" readingOrder="0"/>
    </dxf>
    <dxf>
      <numFmt numFmtId="165" formatCode="_-* #,##0.00_-;\-* #,##0.00_-;_-* &quot;-&quot;??_-;_-@_-"/>
      <fill>
        <patternFill patternType="solid">
          <fgColor indexed="64"/>
          <bgColor rgb="FFFFFF00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Wingdings"/>
        <charset val="2"/>
        <scheme val="none"/>
      </font>
      <numFmt numFmtId="168" formatCode="&quot;ý&quot;;&quot;ý&quot;;&quot;þ&quot;"/>
      <fill>
        <patternFill patternType="solid">
          <fgColor indexed="64"/>
          <bgColor theme="6" tint="0.3999755851924192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Wingdings"/>
        <charset val="2"/>
        <scheme val="none"/>
      </font>
      <numFmt numFmtId="168" formatCode="&quot;ý&quot;;&quot;ý&quot;;&quot;þ&quot;"/>
      <fill>
        <patternFill patternType="solid">
          <fgColor indexed="64"/>
          <bgColor theme="6" tint="0.3999755851924192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Wingdings"/>
        <charset val="2"/>
        <scheme val="none"/>
      </font>
      <numFmt numFmtId="168" formatCode="&quot;ý&quot;;&quot;ý&quot;;&quot;þ&quot;"/>
      <fill>
        <patternFill patternType="solid">
          <fgColor indexed="64"/>
          <bgColor theme="6" tint="0.3999755851924192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Wingdings"/>
        <charset val="2"/>
        <scheme val="none"/>
      </font>
      <numFmt numFmtId="168" formatCode="&quot;ý&quot;;&quot;ý&quot;;&quot;þ&quot;"/>
      <fill>
        <patternFill patternType="solid">
          <fgColor indexed="64"/>
          <bgColor theme="6" tint="0.3999755851924192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Wingdings"/>
        <charset val="2"/>
        <scheme val="none"/>
      </font>
      <numFmt numFmtId="168" formatCode="&quot;ý&quot;;&quot;ý&quot;;&quot;þ&quot;"/>
      <fill>
        <patternFill patternType="solid">
          <fgColor indexed="64"/>
          <bgColor theme="6" tint="0.3999755851924192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Wingdings"/>
        <charset val="2"/>
        <scheme val="none"/>
      </font>
      <numFmt numFmtId="168" formatCode="&quot;ý&quot;;&quot;ý&quot;;&quot;þ&quot;"/>
      <fill>
        <patternFill patternType="solid">
          <fgColor indexed="64"/>
          <bgColor theme="6" tint="0.3999755851924192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Wingdings"/>
        <charset val="2"/>
        <scheme val="none"/>
      </font>
      <numFmt numFmtId="168" formatCode="&quot;ý&quot;;&quot;ý&quot;;&quot;þ&quot;"/>
      <fill>
        <patternFill patternType="solid">
          <fgColor indexed="64"/>
          <bgColor theme="6" tint="0.3999755851924192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Wingdings"/>
        <charset val="2"/>
        <scheme val="none"/>
      </font>
      <numFmt numFmtId="168" formatCode="&quot;ý&quot;;&quot;ý&quot;;&quot;þ&quot;"/>
      <fill>
        <patternFill patternType="solid">
          <fgColor indexed="64"/>
          <bgColor theme="6" tint="0.3999755851924192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Wingdings"/>
        <charset val="2"/>
        <scheme val="none"/>
      </font>
      <numFmt numFmtId="168" formatCode="&quot;ý&quot;;&quot;ý&quot;;&quot;þ&quot;"/>
      <fill>
        <patternFill patternType="solid">
          <fgColor indexed="64"/>
          <bgColor theme="6" tint="0.3999755851924192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Wingdings"/>
        <charset val="2"/>
        <scheme val="none"/>
      </font>
      <numFmt numFmtId="168" formatCode="&quot;ý&quot;;&quot;ý&quot;;&quot;þ&quot;"/>
      <fill>
        <patternFill patternType="solid">
          <fgColor indexed="64"/>
          <bgColor theme="6" tint="0.3999755851924192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Wingdings"/>
        <charset val="2"/>
        <scheme val="none"/>
      </font>
      <numFmt numFmtId="168" formatCode="&quot;ý&quot;;&quot;ý&quot;;&quot;þ&quot;"/>
      <fill>
        <patternFill patternType="solid">
          <fgColor indexed="64"/>
          <bgColor theme="6" tint="0.3999755851924192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Wingdings"/>
        <charset val="2"/>
        <scheme val="none"/>
      </font>
      <numFmt numFmtId="168" formatCode="&quot;ý&quot;;&quot;ý&quot;;&quot;þ&quot;"/>
      <fill>
        <patternFill patternType="solid">
          <fgColor indexed="64"/>
          <bgColor theme="6" tint="0.3999755851924192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Wingdings"/>
        <charset val="2"/>
        <scheme val="none"/>
      </font>
      <numFmt numFmtId="168" formatCode="&quot;ý&quot;;&quot;ý&quot;;&quot;þ&quot;"/>
      <fill>
        <patternFill patternType="solid">
          <fgColor indexed="64"/>
          <bgColor theme="6" tint="0.3999755851924192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Wingdings"/>
        <charset val="2"/>
        <scheme val="none"/>
      </font>
      <numFmt numFmtId="168" formatCode="&quot;ý&quot;;&quot;ý&quot;;&quot;þ&quot;"/>
      <fill>
        <patternFill patternType="solid">
          <fgColor indexed="64"/>
          <bgColor theme="6" tint="0.3999755851924192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Wingdings"/>
        <charset val="2"/>
        <scheme val="none"/>
      </font>
      <numFmt numFmtId="168" formatCode="&quot;ý&quot;;&quot;ý&quot;;&quot;þ&quot;"/>
      <fill>
        <patternFill patternType="solid">
          <fgColor indexed="64"/>
          <bgColor theme="6" tint="0.3999755851924192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Wingdings"/>
        <charset val="2"/>
        <scheme val="none"/>
      </font>
      <numFmt numFmtId="168" formatCode="&quot;ý&quot;;&quot;ý&quot;;&quot;þ&quot;"/>
      <fill>
        <patternFill patternType="solid">
          <fgColor indexed="64"/>
          <bgColor theme="6" tint="0.3999755851924192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  <dxf>
      <numFmt numFmtId="165" formatCode="_-* #,##0.00_-;\-* #,##0.00_-;_-* &quot;-&quot;??_-;_-@_-"/>
      <fill>
        <patternFill patternType="solid">
          <fgColor indexed="64"/>
          <bgColor rgb="FFFFFF00"/>
        </patternFill>
      </fill>
      <alignment horizontal="general" vertical="bottom" textRotation="0" wrapText="0" indent="0" justifyLastLine="0" shrinkToFit="0" readingOrder="0"/>
    </dxf>
    <dxf>
      <fill>
        <patternFill patternType="solid">
          <fgColor indexed="64"/>
          <bgColor rgb="FFFFFF00"/>
        </patternFill>
      </fill>
    </dxf>
    <dxf>
      <font>
        <color rgb="FFFFFF00"/>
      </font>
      <fill>
        <patternFill>
          <bgColor rgb="FFC0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FFFF00"/>
      </font>
      <fill>
        <patternFill>
          <bgColor rgb="FFC0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FFFF00"/>
      </font>
      <fill>
        <patternFill>
          <bgColor rgb="FFC0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FFFF00"/>
      </font>
      <fill>
        <patternFill>
          <bgColor rgb="FFC0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FFFF00"/>
      </font>
      <fill>
        <patternFill>
          <bgColor rgb="FFC0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FFFF00"/>
      </font>
      <fill>
        <patternFill>
          <bgColor rgb="FFC0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FFFF00"/>
      </font>
      <fill>
        <patternFill>
          <bgColor rgb="FFC0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FFFF00"/>
      </font>
      <fill>
        <patternFill>
          <bgColor rgb="FFC0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72" formatCode=";;;"/>
      <fill>
        <patternFill>
          <bgColor theme="0" tint="-0.14996795556505021"/>
        </patternFill>
      </fill>
    </dxf>
    <dxf>
      <numFmt numFmtId="172" formatCode=";;;"/>
      <fill>
        <patternFill>
          <bgColor theme="0" tint="-0.14996795556505021"/>
        </patternFill>
      </fill>
    </dxf>
    <dxf>
      <fill>
        <patternFill>
          <bgColor theme="6" tint="0.39994506668294322"/>
        </patternFill>
      </fill>
    </dxf>
    <dxf>
      <font>
        <color rgb="FFFFFF00"/>
      </font>
      <fill>
        <patternFill>
          <bgColor rgb="FFC0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FFFF00"/>
      </font>
      <fill>
        <patternFill>
          <bgColor rgb="FFC0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FFFF00"/>
      </font>
      <fill>
        <patternFill>
          <bgColor rgb="FFC0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FFFF00"/>
      </font>
      <fill>
        <patternFill>
          <bgColor rgb="FFC0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lor rgb="FFFFFF00"/>
      </font>
      <fill>
        <patternFill>
          <bgColor rgb="FFFF0000"/>
        </patternFill>
      </fill>
    </dxf>
    <dxf>
      <numFmt numFmtId="171" formatCode="[$-C09]dd\-mmm\-yy;@"/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ont>
        <b/>
        <i val="0"/>
      </font>
      <fill>
        <patternFill>
          <bgColor theme="1" tint="0.499984740745262"/>
        </patternFill>
      </fill>
      <border diagonalUp="0" diagonalDown="0">
        <left/>
        <right/>
        <top/>
        <bottom/>
        <vertical/>
        <horizontal/>
      </border>
    </dxf>
  </dxfs>
  <tableStyles count="1" defaultTableStyle="TableStyleMedium2" defaultPivotStyle="PivotStyleLight16">
    <tableStyle name="Table Style 1" pivot="0" count="3" xr9:uid="{00000000-0011-0000-FFFF-FFFF00000000}">
      <tableStyleElement type="headerRow" dxfId="53"/>
      <tableStyleElement type="firstRowStripe" dxfId="52"/>
      <tableStyleElement type="secondRowStripe" dxfId="5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connections" Target="connections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6</xdr:row>
      <xdr:rowOff>168378</xdr:rowOff>
    </xdr:from>
    <xdr:to>
      <xdr:col>6</xdr:col>
      <xdr:colOff>334433</xdr:colOff>
      <xdr:row>11</xdr:row>
      <xdr:rowOff>117475</xdr:rowOff>
    </xdr:to>
    <xdr:pic>
      <xdr:nvPicPr>
        <xdr:cNvPr id="2" name="Picture 1" descr="SP Logo 0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7667" y="1533628"/>
          <a:ext cx="2048933" cy="78412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growShrinkType="overwriteClear" adjustColumnWidth="0" connectionId="2" xr16:uid="{00000000-0016-0000-0400-000000000000}" autoFormatId="16" applyNumberFormats="0" applyBorderFormats="0" applyFontFormats="0" applyPatternFormats="0" applyAlignmentFormats="0" applyWidthHeightFormats="0">
  <queryTableRefresh nextId="16">
    <queryTableFields count="15">
      <queryTableField id="1" name="1" tableColumnId="1"/>
      <queryTableField id="2" name="2" tableColumnId="2"/>
      <queryTableField id="3" name="3" tableColumnId="3"/>
      <queryTableField id="4" name="4" tableColumnId="4"/>
      <queryTableField id="5" name="5" tableColumnId="5"/>
      <queryTableField id="6" name="6" tableColumnId="6"/>
      <queryTableField id="7" name="7" tableColumnId="7"/>
      <queryTableField id="8" name="8" tableColumnId="8"/>
      <queryTableField id="9" name="9" tableColumnId="9"/>
      <queryTableField id="10" name="10" tableColumnId="10"/>
      <queryTableField id="11" name="11" tableColumnId="11"/>
      <queryTableField id="12" name="12" tableColumnId="12"/>
      <queryTableField id="13" name="13" tableColumnId="13"/>
      <queryTableField id="14" name="14" tableColumnId="14"/>
      <queryTableField id="15" name="15" tableColumnId="1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4671AA78-4548-41F2-868E-E8E5B14CDD75}" name="Invoked_Function" displayName="Invoked_Function" ref="J79:X81" tableType="queryTable" totalsRowCount="1" headerRowDxfId="33" dataDxfId="32" totalsRowDxfId="31" totalsRowBorderDxfId="30" headerRowCellStyle="Date Heading" dataCellStyle="Constraint">
  <autoFilter ref="J79:X80" xr:uid="{C5303227-81F4-4B6F-9CCE-120EEBD8B884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</autoFilter>
  <tableColumns count="15">
    <tableColumn id="1" xr3:uid="{F393371D-D9C4-4412-914D-C6CD2B6644F0}" uniqueName="1" name="1" totalsRowFunction="custom" queryTableFieldId="1" dataDxfId="14" totalsRowDxfId="15" dataCellStyle="Constraint">
      <totalsRowFormula>+J80-J77</totalsRowFormula>
    </tableColumn>
    <tableColumn id="2" xr3:uid="{C7D65C3D-63A5-4F3D-ABF9-01A1A01DB934}" uniqueName="2" name="2" totalsRowFunction="custom" queryTableFieldId="2" dataDxfId="13" totalsRowDxfId="16" dataCellStyle="Constraint">
      <totalsRowFormula>+K80-K77</totalsRowFormula>
    </tableColumn>
    <tableColumn id="3" xr3:uid="{4A3274ED-0A26-4C36-836F-F548A549FCC1}" uniqueName="3" name="3" totalsRowFunction="custom" queryTableFieldId="3" dataDxfId="12" totalsRowDxfId="17" dataCellStyle="Constraint">
      <totalsRowFormula>+L80-L77</totalsRowFormula>
    </tableColumn>
    <tableColumn id="4" xr3:uid="{F4A34F29-85EF-4199-A3CF-83E5EEEA6175}" uniqueName="4" name="4" totalsRowFunction="custom" queryTableFieldId="4" dataDxfId="11" totalsRowDxfId="18" dataCellStyle="Constraint">
      <totalsRowFormula>+M80-M77</totalsRowFormula>
    </tableColumn>
    <tableColumn id="5" xr3:uid="{5DAECB18-6E82-4F04-AFD7-6002E16DE07C}" uniqueName="5" name="5" totalsRowFunction="custom" queryTableFieldId="5" dataDxfId="10" totalsRowDxfId="19" dataCellStyle="Constraint">
      <totalsRowFormula>+N80-N77</totalsRowFormula>
    </tableColumn>
    <tableColumn id="6" xr3:uid="{023CB251-B51E-4DF1-87CD-1683D13C7B1A}" uniqueName="6" name="6" totalsRowFunction="custom" queryTableFieldId="6" dataDxfId="9" totalsRowDxfId="20" dataCellStyle="Constraint">
      <totalsRowFormula>+O80-O77</totalsRowFormula>
    </tableColumn>
    <tableColumn id="7" xr3:uid="{06EEFD53-1729-4052-9651-F10266CE31B1}" uniqueName="7" name="7" totalsRowFunction="custom" queryTableFieldId="7" dataDxfId="8" totalsRowDxfId="21" dataCellStyle="Constraint">
      <totalsRowFormula>+P80-P77</totalsRowFormula>
    </tableColumn>
    <tableColumn id="8" xr3:uid="{0BB3AA20-1F59-46BF-996D-EA9D2E56CC1D}" uniqueName="8" name="8" totalsRowFunction="custom" queryTableFieldId="8" dataDxfId="7" totalsRowDxfId="22" dataCellStyle="Constraint">
      <totalsRowFormula>+Q80-Q77</totalsRowFormula>
    </tableColumn>
    <tableColumn id="9" xr3:uid="{6F9E68BA-EC92-4ED2-8592-3D7330E1BB10}" uniqueName="9" name="9" totalsRowFunction="custom" queryTableFieldId="9" dataDxfId="6" totalsRowDxfId="23" dataCellStyle="Constraint">
      <totalsRowFormula>+R80-R77</totalsRowFormula>
    </tableColumn>
    <tableColumn id="10" xr3:uid="{85D03E4F-6F6D-4B8D-87FF-82812A3B3DE5}" uniqueName="10" name="10" totalsRowFunction="custom" queryTableFieldId="10" dataDxfId="5" totalsRowDxfId="24" dataCellStyle="Constraint">
      <totalsRowFormula>+S80-S77</totalsRowFormula>
    </tableColumn>
    <tableColumn id="11" xr3:uid="{6D78B6D9-04C9-4284-BF4D-C7A301E7BD71}" uniqueName="11" name="11" totalsRowFunction="custom" queryTableFieldId="11" dataDxfId="4" totalsRowDxfId="25" dataCellStyle="Constraint">
      <totalsRowFormula>+T80-T77</totalsRowFormula>
    </tableColumn>
    <tableColumn id="12" xr3:uid="{0B7FD8F3-E5A1-4D1B-9D89-0540C4BBA90E}" uniqueName="12" name="12" totalsRowFunction="custom" queryTableFieldId="12" dataDxfId="3" totalsRowDxfId="26" dataCellStyle="Constraint">
      <totalsRowFormula>+U80-U77</totalsRowFormula>
    </tableColumn>
    <tableColumn id="13" xr3:uid="{A4C3D0EE-2C4A-4501-9975-C5870AB22C51}" uniqueName="13" name="13" totalsRowFunction="custom" queryTableFieldId="13" dataDxfId="2" totalsRowDxfId="27" dataCellStyle="Constraint">
      <totalsRowFormula>+V80-V77</totalsRowFormula>
    </tableColumn>
    <tableColumn id="14" xr3:uid="{9DCB753D-030B-4ED8-B41F-412DE2A88442}" uniqueName="14" name="14" totalsRowFunction="custom" queryTableFieldId="14" dataDxfId="1" totalsRowDxfId="28" dataCellStyle="Constraint">
      <totalsRowFormula>+W80-W77</totalsRowFormula>
    </tableColumn>
    <tableColumn id="15" xr3:uid="{E72F45B2-45DE-42BC-A3C5-B849A4653229}" uniqueName="15" name="15" totalsRowFunction="custom" queryTableFieldId="15" dataDxfId="0" totalsRowDxfId="29" dataCellStyle="Constraint">
      <totalsRowFormula>+X80-X77</totalsRowFormula>
    </tableColumn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ChangeLog" displayName="ChangeLog" ref="F10:K13" totalsRowShown="0" headerRowCellStyle="Table_Heading">
  <autoFilter ref="F10:K13" xr:uid="{00000000-0009-0000-0100-000001000000}"/>
  <tableColumns count="6">
    <tableColumn id="1" xr3:uid="{00000000-0010-0000-0000-000001000000}" name="Date" dataCellStyle="Date"/>
    <tableColumn id="2" xr3:uid="{00000000-0010-0000-0000-000002000000}" name="Model Version "/>
    <tableColumn id="3" xr3:uid="{00000000-0010-0000-0000-000003000000}" name="Details of change"/>
    <tableColumn id="4" xr3:uid="{00000000-0010-0000-0000-000004000000}" name="Worksheet Reference"/>
    <tableColumn id="5" xr3:uid="{00000000-0010-0000-0000-000005000000}" name="Row, column, cell reference" dataDxfId="50"/>
    <tableColumn id="6" xr3:uid="{00000000-0010-0000-0000-000006000000}" name="Author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sumproduct.com/" TargetMode="External"/><Relationship Id="rId1" Type="http://schemas.openxmlformats.org/officeDocument/2006/relationships/hyperlink" Target="mailto:liam.bastick@sumproduct.com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S22"/>
  <sheetViews>
    <sheetView showGridLines="0" zoomScaleNormal="100" workbookViewId="0">
      <selection activeCell="A3" sqref="A3"/>
    </sheetView>
  </sheetViews>
  <sheetFormatPr defaultRowHeight="12" x14ac:dyDescent="0.2"/>
  <cols>
    <col min="3" max="4" width="3.7109375" customWidth="1"/>
  </cols>
  <sheetData>
    <row r="1" spans="1:19" x14ac:dyDescent="0.2">
      <c r="A1" s="56"/>
    </row>
    <row r="3" spans="1:19" x14ac:dyDescent="0.2">
      <c r="A3" s="80" t="s">
        <v>1</v>
      </c>
    </row>
    <row r="5" spans="1:19" ht="20.25" x14ac:dyDescent="0.3">
      <c r="C5" s="46" t="str">
        <f>Client_Name</f>
        <v>SumProduct Pty Limited</v>
      </c>
      <c r="D5" s="8"/>
      <c r="E5" s="8"/>
      <c r="F5" s="8"/>
      <c r="G5" s="8"/>
      <c r="H5" s="8"/>
      <c r="I5" s="8"/>
      <c r="J5" s="8"/>
    </row>
    <row r="6" spans="1:19" ht="18" x14ac:dyDescent="0.25">
      <c r="C6" s="47" t="str">
        <f ca="1">Model_Name</f>
        <v>SP_Changing_Forecast_Periods_Solution4.xlsx</v>
      </c>
      <c r="D6" s="8"/>
      <c r="E6" s="8"/>
      <c r="F6" s="8"/>
      <c r="G6" s="8"/>
      <c r="H6" s="8"/>
      <c r="I6" s="8"/>
      <c r="J6" s="8"/>
    </row>
    <row r="7" spans="1:19" ht="12.75" x14ac:dyDescent="0.2">
      <c r="C7" s="8"/>
      <c r="D7" s="8"/>
      <c r="E7" s="8"/>
      <c r="F7" s="8"/>
      <c r="G7" s="8"/>
      <c r="H7" s="8"/>
      <c r="I7" s="8"/>
      <c r="J7" s="8"/>
    </row>
    <row r="8" spans="1:19" ht="12.75" x14ac:dyDescent="0.2">
      <c r="C8" s="8"/>
      <c r="D8" s="8"/>
      <c r="E8" s="8"/>
      <c r="F8" s="8"/>
      <c r="G8" s="8"/>
      <c r="H8" s="8"/>
      <c r="I8" s="8"/>
      <c r="J8" s="8"/>
    </row>
    <row r="9" spans="1:19" ht="12.75" x14ac:dyDescent="0.2">
      <c r="C9" s="8"/>
      <c r="D9" s="8"/>
      <c r="E9" s="8"/>
      <c r="F9" s="8"/>
      <c r="G9" s="8"/>
      <c r="H9" s="8"/>
      <c r="I9" s="8"/>
      <c r="J9" s="8"/>
    </row>
    <row r="10" spans="1:19" ht="12.75" x14ac:dyDescent="0.2">
      <c r="C10" s="8"/>
      <c r="D10" s="8"/>
      <c r="E10" s="8"/>
      <c r="F10" s="8"/>
      <c r="G10" s="8"/>
      <c r="H10" s="8"/>
      <c r="I10" s="8"/>
      <c r="J10" s="8"/>
    </row>
    <row r="11" spans="1:19" ht="15" x14ac:dyDescent="0.25">
      <c r="C11" s="8"/>
      <c r="D11" s="8"/>
      <c r="E11" s="8"/>
      <c r="F11" s="8"/>
      <c r="G11" s="8"/>
      <c r="H11" s="8"/>
      <c r="I11" s="8"/>
      <c r="J11" s="8"/>
      <c r="S11" s="42"/>
    </row>
    <row r="12" spans="1:19" ht="12.75" x14ac:dyDescent="0.2">
      <c r="C12" s="8"/>
      <c r="D12" s="8"/>
      <c r="E12" s="8"/>
      <c r="F12" s="8"/>
      <c r="G12" s="8"/>
      <c r="H12" s="8"/>
      <c r="I12" s="8"/>
      <c r="J12" s="8"/>
    </row>
    <row r="13" spans="1:19" ht="12.75" x14ac:dyDescent="0.2">
      <c r="C13" s="8"/>
      <c r="D13" s="8"/>
      <c r="E13" s="8"/>
      <c r="F13" s="8"/>
      <c r="G13" s="8"/>
      <c r="H13" s="8"/>
      <c r="I13" s="8"/>
      <c r="J13" s="8"/>
    </row>
    <row r="14" spans="1:19" ht="12.75" x14ac:dyDescent="0.2">
      <c r="C14" s="9" t="s">
        <v>19</v>
      </c>
      <c r="D14" s="10"/>
      <c r="E14" s="8"/>
      <c r="F14" s="8"/>
      <c r="G14" s="8"/>
      <c r="H14" s="8"/>
      <c r="I14" s="8"/>
      <c r="J14" s="8"/>
    </row>
    <row r="15" spans="1:19" ht="12.75" x14ac:dyDescent="0.2">
      <c r="C15" s="10"/>
      <c r="D15" s="10"/>
      <c r="E15" s="8"/>
      <c r="F15" s="8"/>
      <c r="G15" s="8"/>
      <c r="H15" s="8"/>
      <c r="I15" s="8"/>
      <c r="J15" s="8"/>
    </row>
    <row r="16" spans="1:19" ht="12.75" x14ac:dyDescent="0.2">
      <c r="C16" s="9" t="s">
        <v>20</v>
      </c>
      <c r="D16" s="10"/>
      <c r="E16" s="8"/>
      <c r="F16" s="8"/>
      <c r="G16" s="8"/>
      <c r="H16" s="8"/>
      <c r="I16" s="8"/>
      <c r="J16" s="8"/>
    </row>
    <row r="17" spans="3:12" ht="12.75" x14ac:dyDescent="0.2">
      <c r="C17" s="74" t="s">
        <v>119</v>
      </c>
      <c r="D17" s="74"/>
      <c r="E17" s="74"/>
      <c r="F17" s="74"/>
      <c r="G17" s="74"/>
      <c r="H17" s="74"/>
      <c r="I17" s="74"/>
      <c r="J17" s="74"/>
      <c r="K17" s="58"/>
      <c r="L17" s="58"/>
    </row>
    <row r="18" spans="3:12" ht="12.75" x14ac:dyDescent="0.2">
      <c r="C18" s="86"/>
      <c r="D18" s="86"/>
      <c r="E18" s="86"/>
      <c r="F18" s="86"/>
      <c r="G18" s="86"/>
      <c r="H18" s="86"/>
      <c r="I18" s="86"/>
      <c r="J18" s="86"/>
    </row>
    <row r="19" spans="3:12" ht="12.75" x14ac:dyDescent="0.2">
      <c r="C19" s="11"/>
      <c r="D19" s="10"/>
      <c r="E19" s="8"/>
      <c r="F19" s="8"/>
      <c r="G19" s="8"/>
      <c r="H19" s="8"/>
      <c r="I19" s="8"/>
      <c r="J19" s="8"/>
    </row>
    <row r="20" spans="3:12" ht="12.75" x14ac:dyDescent="0.2">
      <c r="C20" s="11"/>
      <c r="D20" s="10"/>
      <c r="E20" s="8"/>
      <c r="F20" s="8"/>
      <c r="G20" s="8"/>
      <c r="H20" s="8"/>
      <c r="I20" s="8"/>
      <c r="J20" s="8"/>
    </row>
    <row r="21" spans="3:12" ht="12.75" x14ac:dyDescent="0.2">
      <c r="C21" s="11" t="s">
        <v>21</v>
      </c>
      <c r="D21" s="10"/>
      <c r="E21" s="8"/>
      <c r="F21" s="8"/>
      <c r="G21" s="87" t="s">
        <v>22</v>
      </c>
      <c r="H21" s="87"/>
      <c r="I21" s="87"/>
      <c r="J21" s="8"/>
    </row>
    <row r="22" spans="3:12" ht="12.75" x14ac:dyDescent="0.2">
      <c r="C22" s="11" t="s">
        <v>23</v>
      </c>
      <c r="D22" s="10"/>
      <c r="E22" s="8"/>
      <c r="F22" s="8"/>
      <c r="G22" s="87" t="s">
        <v>24</v>
      </c>
      <c r="H22" s="87"/>
      <c r="I22" s="87"/>
      <c r="J22" s="8"/>
    </row>
  </sheetData>
  <mergeCells count="3">
    <mergeCell ref="C18:J18"/>
    <mergeCell ref="G21:I21"/>
    <mergeCell ref="G22:I22"/>
  </mergeCells>
  <hyperlinks>
    <hyperlink ref="G21" r:id="rId1" xr:uid="{00000000-0004-0000-0000-000000000000}"/>
    <hyperlink ref="G22" r:id="rId2" xr:uid="{00000000-0004-0000-0000-000001000000}"/>
    <hyperlink ref="A3" location="HL_Navigator" display="Navigator" xr:uid="{00000000-0004-0000-0000-000002000000}"/>
  </hyperlinks>
  <pageMargins left="0.7" right="0.7" top="0.75" bottom="0.75" header="0.3" footer="0.3"/>
  <pageSetup paperSize="9"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X15"/>
  <sheetViews>
    <sheetView showGridLines="0" zoomScaleNormal="100" workbookViewId="0">
      <pane ySplit="4" topLeftCell="A5" activePane="bottomLeft" state="frozen"/>
      <selection pane="bottomLeft" activeCell="A5" sqref="A5"/>
    </sheetView>
  </sheetViews>
  <sheetFormatPr defaultRowHeight="12" x14ac:dyDescent="0.2"/>
  <cols>
    <col min="1" max="5" width="3.7109375" customWidth="1"/>
    <col min="6" max="6" width="17.7109375" customWidth="1"/>
  </cols>
  <sheetData>
    <row r="1" spans="1:24" ht="20.25" x14ac:dyDescent="0.3">
      <c r="A1" s="46" t="s">
        <v>1</v>
      </c>
      <c r="F1" s="13"/>
      <c r="G1" s="13"/>
    </row>
    <row r="2" spans="1:24" ht="18" x14ac:dyDescent="0.25">
      <c r="A2" s="47" t="str">
        <f ca="1">Model_Name</f>
        <v>SP_Changing_Forecast_Periods_Solution4.xlsx</v>
      </c>
    </row>
    <row r="3" spans="1:24" x14ac:dyDescent="0.2">
      <c r="A3" s="12" t="s">
        <v>1</v>
      </c>
      <c r="B3" s="12"/>
      <c r="C3" s="12"/>
      <c r="D3" s="12"/>
      <c r="E3" s="12"/>
    </row>
    <row r="4" spans="1:24" x14ac:dyDescent="0.2">
      <c r="E4" t="s">
        <v>2</v>
      </c>
      <c r="G4" s="29">
        <f>Overall_Error_Check</f>
        <v>1</v>
      </c>
    </row>
    <row r="7" spans="1:24" ht="16.5" thickBot="1" x14ac:dyDescent="0.3">
      <c r="B7" s="48">
        <v>1</v>
      </c>
      <c r="C7" s="48" t="s">
        <v>25</v>
      </c>
      <c r="D7" s="48"/>
      <c r="E7" s="48"/>
      <c r="F7" s="48"/>
      <c r="G7" s="48"/>
      <c r="H7" s="48"/>
      <c r="I7" s="48"/>
      <c r="J7" s="48"/>
      <c r="K7" s="48"/>
      <c r="L7" s="48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12.75" thickTop="1" x14ac:dyDescent="0.2"/>
    <row r="9" spans="1:24" x14ac:dyDescent="0.2">
      <c r="F9" s="80" t="s">
        <v>26</v>
      </c>
    </row>
    <row r="10" spans="1:24" x14ac:dyDescent="0.2">
      <c r="F10" s="80" t="s">
        <v>27</v>
      </c>
    </row>
    <row r="11" spans="1:24" x14ac:dyDescent="0.2">
      <c r="F11" s="80" t="s">
        <v>0</v>
      </c>
    </row>
    <row r="12" spans="1:24" x14ac:dyDescent="0.2">
      <c r="F12" s="80" t="s">
        <v>96</v>
      </c>
    </row>
    <row r="13" spans="1:24" x14ac:dyDescent="0.2">
      <c r="F13" s="80" t="s">
        <v>66</v>
      </c>
    </row>
    <row r="14" spans="1:24" x14ac:dyDescent="0.2">
      <c r="F14" s="80" t="s">
        <v>70</v>
      </c>
    </row>
    <row r="15" spans="1:24" x14ac:dyDescent="0.2">
      <c r="F15" s="57"/>
    </row>
  </sheetData>
  <conditionalFormatting sqref="G4">
    <cfRule type="cellIs" dxfId="49" priority="1" operator="equal">
      <formula>1</formula>
    </cfRule>
  </conditionalFormatting>
  <hyperlinks>
    <hyperlink ref="A3:E3" location="HL_Navigator" tooltip="Go to Navigator (Table of Contents)" display="Navigator" xr:uid="{00000000-0004-0000-0100-000000000000}"/>
    <hyperlink ref="F9" location="HL_1" display="Cover" xr:uid="{9965EE68-578E-4448-92BB-C467780C9696}"/>
    <hyperlink ref="F10" location="HL_3" display="Style Guide" xr:uid="{F9F03246-B5C1-498E-8A58-7283D4DFAEF0}"/>
    <hyperlink ref="F11" location="HL_4" display="Model Parameters" xr:uid="{C90616F7-2F98-49BD-ADC8-499FDA4CFA53}"/>
    <hyperlink ref="F12" location="HL_5" display="Changing Forecast Periods" xr:uid="{ED786486-BDCD-4848-AD4D-367035E28C6A}"/>
    <hyperlink ref="F13" location="HL_6" display="Error Checks" xr:uid="{FFD83C54-1395-441F-996A-B3285597BEFE}"/>
    <hyperlink ref="F14" location="HL_7" display="Change Log" xr:uid="{7EA38F88-374E-4689-A15F-F9055C8C055D}"/>
  </hyperlink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outlinePr summaryBelow="0"/>
  </sheetPr>
  <dimension ref="A1:O81"/>
  <sheetViews>
    <sheetView showGridLines="0" zoomScaleNormal="100" workbookViewId="0">
      <pane ySplit="4" topLeftCell="A5" activePane="bottomLeft" state="frozen"/>
      <selection pane="bottomLeft" activeCell="A3" sqref="A3:E3"/>
    </sheetView>
  </sheetViews>
  <sheetFormatPr defaultColWidth="0" defaultRowHeight="12" outlineLevelRow="1" x14ac:dyDescent="0.2"/>
  <cols>
    <col min="1" max="5" width="3.7109375" customWidth="1"/>
    <col min="6" max="7" width="9.140625" customWidth="1"/>
    <col min="8" max="8" width="1.7109375" customWidth="1"/>
    <col min="9" max="9" width="17.28515625" bestFit="1" customWidth="1"/>
    <col min="10" max="10" width="1.7109375" customWidth="1"/>
    <col min="11" max="11" width="23.42578125" customWidth="1"/>
    <col min="12" max="13" width="9.140625" customWidth="1"/>
    <col min="14" max="14" width="1.7109375" customWidth="1"/>
    <col min="15" max="15" width="0" hidden="1" customWidth="1"/>
    <col min="16" max="16384" width="9.140625" hidden="1"/>
  </cols>
  <sheetData>
    <row r="1" spans="1:13" ht="20.25" x14ac:dyDescent="0.3">
      <c r="A1" s="46" t="str">
        <f ca="1">IF(ISERROR(RIGHT(CELL("filename",A1),LEN(CELL("filename",A1))-FIND("]",CELL("filename",A1)))),
"",
RIGHT(CELL("filename",A1),LEN(CELL("filename",A1))-FIND("]",CELL("filename",A1))))</f>
        <v>Style Guide</v>
      </c>
      <c r="K1" s="12"/>
    </row>
    <row r="2" spans="1:13" ht="18" x14ac:dyDescent="0.25">
      <c r="A2" s="47" t="str">
        <f ca="1">Model_Name</f>
        <v>SP_Changing_Forecast_Periods_Solution4.xlsx</v>
      </c>
    </row>
    <row r="3" spans="1:13" x14ac:dyDescent="0.2">
      <c r="A3" s="87" t="s">
        <v>1</v>
      </c>
      <c r="B3" s="87"/>
      <c r="C3" s="87"/>
      <c r="D3" s="87"/>
      <c r="E3" s="87"/>
    </row>
    <row r="4" spans="1:13" ht="14.25" x14ac:dyDescent="0.2">
      <c r="E4" t="s">
        <v>2</v>
      </c>
      <c r="I4" s="1">
        <f>Overall_Error_Check</f>
        <v>1</v>
      </c>
    </row>
    <row r="5" spans="1:13" x14ac:dyDescent="0.2">
      <c r="A5" s="56"/>
    </row>
    <row r="6" spans="1:13" ht="16.5" thickBot="1" x14ac:dyDescent="0.3">
      <c r="B6" s="48">
        <f>MAX($B$5:$B5)+1</f>
        <v>1</v>
      </c>
      <c r="C6" s="3" t="s">
        <v>28</v>
      </c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12.75" outlineLevel="1" thickTop="1" x14ac:dyDescent="0.2"/>
    <row r="8" spans="1:13" outlineLevel="1" x14ac:dyDescent="0.2">
      <c r="C8" s="89" t="s">
        <v>29</v>
      </c>
      <c r="D8" s="89"/>
      <c r="E8" s="89"/>
      <c r="F8" s="89"/>
      <c r="G8" s="89"/>
      <c r="H8" s="14"/>
      <c r="I8" s="14" t="s">
        <v>30</v>
      </c>
      <c r="J8" s="14"/>
      <c r="K8" s="14" t="s">
        <v>31</v>
      </c>
    </row>
    <row r="9" spans="1:13" outlineLevel="1" x14ac:dyDescent="0.2">
      <c r="C9" s="88"/>
      <c r="D9" s="88"/>
      <c r="E9" s="88"/>
      <c r="F9" s="88"/>
      <c r="G9" s="88"/>
      <c r="H9" s="44"/>
      <c r="I9" s="44"/>
      <c r="J9" s="17"/>
      <c r="K9" s="20"/>
    </row>
    <row r="10" spans="1:13" ht="20.25" outlineLevel="1" x14ac:dyDescent="0.3">
      <c r="C10" s="88" t="s">
        <v>32</v>
      </c>
      <c r="D10" s="88"/>
      <c r="E10" s="88"/>
      <c r="F10" s="88"/>
      <c r="G10" s="88"/>
      <c r="H10" s="15"/>
      <c r="I10" s="16" t="str">
        <f>C10</f>
        <v>Sheet Title</v>
      </c>
      <c r="J10" s="17"/>
      <c r="K10" s="18" t="s">
        <v>32</v>
      </c>
    </row>
    <row r="11" spans="1:13" ht="18" outlineLevel="1" x14ac:dyDescent="0.25">
      <c r="C11" s="88" t="s">
        <v>5</v>
      </c>
      <c r="D11" s="88"/>
      <c r="E11" s="88"/>
      <c r="F11" s="88"/>
      <c r="G11" s="88"/>
      <c r="H11" s="15"/>
      <c r="I11" s="19" t="str">
        <f>C11</f>
        <v>Model Name</v>
      </c>
      <c r="J11" s="17"/>
      <c r="K11" s="18" t="s">
        <v>5</v>
      </c>
    </row>
    <row r="12" spans="1:13" outlineLevel="1" x14ac:dyDescent="0.2">
      <c r="C12" s="88"/>
      <c r="D12" s="88"/>
      <c r="E12" s="88"/>
      <c r="F12" s="88"/>
      <c r="G12" s="88"/>
      <c r="H12" s="15"/>
      <c r="I12" s="15"/>
      <c r="J12" s="17"/>
      <c r="K12" s="20"/>
    </row>
    <row r="13" spans="1:13" ht="16.5" outlineLevel="1" thickBot="1" x14ac:dyDescent="0.3">
      <c r="C13" s="88" t="s">
        <v>33</v>
      </c>
      <c r="D13" s="88"/>
      <c r="E13" s="88"/>
      <c r="F13" s="88"/>
      <c r="G13" s="88"/>
      <c r="H13" s="15"/>
      <c r="I13" s="43" t="str">
        <f>C13</f>
        <v>Header 1</v>
      </c>
      <c r="J13" s="17"/>
      <c r="K13" s="18" t="s">
        <v>33</v>
      </c>
    </row>
    <row r="14" spans="1:13" ht="17.25" outlineLevel="1" thickTop="1" x14ac:dyDescent="0.25">
      <c r="C14" s="88" t="s">
        <v>34</v>
      </c>
      <c r="D14" s="88"/>
      <c r="E14" s="88"/>
      <c r="F14" s="88"/>
      <c r="G14" s="88"/>
      <c r="H14" s="15"/>
      <c r="I14" s="4" t="str">
        <f>C14</f>
        <v>Header 2</v>
      </c>
      <c r="J14" s="17"/>
      <c r="K14" s="18" t="s">
        <v>34</v>
      </c>
    </row>
    <row r="15" spans="1:13" ht="15" outlineLevel="1" x14ac:dyDescent="0.25">
      <c r="C15" s="88" t="s">
        <v>35</v>
      </c>
      <c r="D15" s="88"/>
      <c r="E15" s="88"/>
      <c r="F15" s="88"/>
      <c r="G15" s="88"/>
      <c r="H15" s="15"/>
      <c r="I15" s="21" t="str">
        <f>C15</f>
        <v>Header 3</v>
      </c>
      <c r="J15" s="17"/>
      <c r="K15" s="18" t="s">
        <v>35</v>
      </c>
    </row>
    <row r="16" spans="1:13" ht="15" outlineLevel="1" x14ac:dyDescent="0.25">
      <c r="C16" s="88" t="s">
        <v>36</v>
      </c>
      <c r="D16" s="88"/>
      <c r="E16" s="88"/>
      <c r="F16" s="88"/>
      <c r="G16" s="88"/>
      <c r="H16" s="15"/>
      <c r="I16" s="22" t="str">
        <f>C16</f>
        <v>Header 4</v>
      </c>
      <c r="J16" s="17"/>
      <c r="K16" s="18" t="s">
        <v>36</v>
      </c>
    </row>
    <row r="17" spans="2:14" outlineLevel="1" x14ac:dyDescent="0.2">
      <c r="C17" s="88"/>
      <c r="D17" s="88"/>
      <c r="E17" s="88"/>
      <c r="F17" s="88"/>
      <c r="G17" s="88"/>
      <c r="H17" s="15"/>
      <c r="I17" s="15"/>
      <c r="J17" s="17"/>
      <c r="K17" s="20"/>
    </row>
    <row r="18" spans="2:14" ht="15" outlineLevel="1" x14ac:dyDescent="0.25">
      <c r="C18" s="88" t="s">
        <v>37</v>
      </c>
      <c r="D18" s="88"/>
      <c r="E18" s="88"/>
      <c r="F18" s="88"/>
      <c r="G18" s="88"/>
      <c r="H18" s="15"/>
      <c r="I18" s="23" t="str">
        <f>C18</f>
        <v>Notes</v>
      </c>
      <c r="J18" s="17"/>
      <c r="K18" s="18" t="s">
        <v>37</v>
      </c>
    </row>
    <row r="19" spans="2:14" outlineLevel="1" x14ac:dyDescent="0.2">
      <c r="C19" s="88"/>
      <c r="D19" s="88"/>
      <c r="E19" s="88"/>
      <c r="F19" s="88"/>
      <c r="G19" s="88"/>
      <c r="H19" s="15"/>
      <c r="I19" s="15"/>
      <c r="J19" s="17"/>
      <c r="K19" s="20"/>
      <c r="N19" s="23"/>
    </row>
    <row r="20" spans="2:14" ht="15" outlineLevel="1" x14ac:dyDescent="0.25">
      <c r="C20" s="88" t="s">
        <v>38</v>
      </c>
      <c r="D20" s="88"/>
      <c r="E20" s="88"/>
      <c r="F20" s="88"/>
      <c r="G20" s="88"/>
      <c r="H20" s="15"/>
      <c r="I20" s="24" t="str">
        <f>C20</f>
        <v>Table Heading</v>
      </c>
      <c r="J20" s="17"/>
      <c r="K20" s="18" t="s">
        <v>38</v>
      </c>
    </row>
    <row r="21" spans="2:14" outlineLevel="1" x14ac:dyDescent="0.2">
      <c r="H21" s="2"/>
      <c r="I21" s="2"/>
      <c r="J21" s="2"/>
      <c r="K21" s="2"/>
    </row>
    <row r="22" spans="2:14" outlineLevel="1" x14ac:dyDescent="0.2"/>
    <row r="23" spans="2:14" ht="16.5" thickBot="1" x14ac:dyDescent="0.3">
      <c r="B23" s="48">
        <f>MAX($B$5:$B22)+1</f>
        <v>2</v>
      </c>
      <c r="C23" s="3" t="s">
        <v>39</v>
      </c>
      <c r="D23" s="3"/>
      <c r="E23" s="3"/>
      <c r="F23" s="3"/>
      <c r="G23" s="3"/>
      <c r="H23" s="3"/>
      <c r="I23" s="3"/>
      <c r="J23" s="3"/>
      <c r="K23" s="3"/>
      <c r="L23" s="3"/>
      <c r="M23" s="3"/>
    </row>
    <row r="24" spans="2:14" ht="12.75" outlineLevel="1" thickTop="1" x14ac:dyDescent="0.2"/>
    <row r="25" spans="2:14" outlineLevel="1" x14ac:dyDescent="0.2">
      <c r="C25" s="91" t="s">
        <v>29</v>
      </c>
      <c r="D25" s="91"/>
      <c r="E25" s="91"/>
      <c r="F25" s="91"/>
      <c r="G25" s="91"/>
      <c r="H25" s="24"/>
      <c r="I25" s="24" t="s">
        <v>30</v>
      </c>
      <c r="J25" s="24"/>
      <c r="K25" s="24" t="s">
        <v>31</v>
      </c>
    </row>
    <row r="26" spans="2:14" ht="15" outlineLevel="1" x14ac:dyDescent="0.25">
      <c r="C26" s="88"/>
      <c r="D26" s="88"/>
      <c r="E26" s="88"/>
      <c r="F26" s="88"/>
      <c r="G26" s="88"/>
      <c r="H26" s="44"/>
      <c r="I26" s="44"/>
      <c r="J26" s="17"/>
      <c r="K26" s="18"/>
    </row>
    <row r="27" spans="2:14" ht="15" outlineLevel="1" x14ac:dyDescent="0.25">
      <c r="C27" s="88" t="s">
        <v>40</v>
      </c>
      <c r="D27" s="88"/>
      <c r="E27" s="88"/>
      <c r="F27" s="88"/>
      <c r="G27" s="88"/>
      <c r="H27" s="15"/>
      <c r="I27" s="25" t="s">
        <v>40</v>
      </c>
      <c r="J27" s="15"/>
      <c r="K27" s="26" t="str">
        <f>C27</f>
        <v>Assumption</v>
      </c>
    </row>
    <row r="28" spans="2:14" ht="15" outlineLevel="1" x14ac:dyDescent="0.25">
      <c r="C28" s="88"/>
      <c r="D28" s="88"/>
      <c r="E28" s="88"/>
      <c r="F28" s="88"/>
      <c r="G28" s="88"/>
      <c r="H28" s="15"/>
      <c r="I28" s="15"/>
      <c r="J28" s="15"/>
      <c r="K28" s="26"/>
    </row>
    <row r="29" spans="2:14" ht="15" outlineLevel="1" x14ac:dyDescent="0.25">
      <c r="C29" s="88" t="s">
        <v>41</v>
      </c>
      <c r="D29" s="88"/>
      <c r="E29" s="88"/>
      <c r="F29" s="88"/>
      <c r="G29" s="88"/>
      <c r="H29" s="15"/>
      <c r="I29" s="27" t="str">
        <f>C29</f>
        <v>Constraint</v>
      </c>
      <c r="J29" s="15"/>
      <c r="K29" s="26" t="str">
        <f>C29</f>
        <v>Constraint</v>
      </c>
    </row>
    <row r="30" spans="2:14" ht="15" outlineLevel="1" x14ac:dyDescent="0.25">
      <c r="C30" s="88"/>
      <c r="D30" s="88"/>
      <c r="E30" s="88"/>
      <c r="F30" s="88"/>
      <c r="G30" s="88"/>
      <c r="H30" s="15"/>
      <c r="I30" s="15"/>
      <c r="J30" s="15"/>
      <c r="K30" s="26"/>
    </row>
    <row r="31" spans="2:14" ht="15" outlineLevel="1" x14ac:dyDescent="0.25">
      <c r="C31" s="90" t="s">
        <v>42</v>
      </c>
      <c r="D31" s="90"/>
      <c r="E31" s="90"/>
      <c r="F31" s="90"/>
      <c r="G31" s="90"/>
      <c r="I31" s="28"/>
      <c r="K31" s="26" t="str">
        <f>C31</f>
        <v>Empty</v>
      </c>
    </row>
    <row r="32" spans="2:14" ht="15" outlineLevel="1" x14ac:dyDescent="0.25">
      <c r="C32" s="90"/>
      <c r="D32" s="90"/>
      <c r="E32" s="90"/>
      <c r="F32" s="90"/>
      <c r="G32" s="90"/>
      <c r="K32" s="26"/>
    </row>
    <row r="33" spans="3:11" ht="15" outlineLevel="1" x14ac:dyDescent="0.25">
      <c r="C33" t="s">
        <v>43</v>
      </c>
      <c r="I33" s="29">
        <v>0</v>
      </c>
      <c r="K33" s="26" t="str">
        <f>C33</f>
        <v>Error Check</v>
      </c>
    </row>
    <row r="34" spans="3:11" ht="15" outlineLevel="1" x14ac:dyDescent="0.25">
      <c r="K34" s="26"/>
    </row>
    <row r="35" spans="3:11" ht="15" outlineLevel="1" x14ac:dyDescent="0.25">
      <c r="C35" s="90" t="s">
        <v>44</v>
      </c>
      <c r="D35" s="90"/>
      <c r="E35" s="90"/>
      <c r="F35" s="90"/>
      <c r="G35" s="90"/>
      <c r="I35" s="12" t="s">
        <v>44</v>
      </c>
      <c r="K35" s="26" t="str">
        <f>C35</f>
        <v>Hyperlink</v>
      </c>
    </row>
    <row r="36" spans="3:11" ht="15" outlineLevel="1" x14ac:dyDescent="0.25">
      <c r="C36" s="90"/>
      <c r="D36" s="90"/>
      <c r="E36" s="90"/>
      <c r="F36" s="90"/>
      <c r="G36" s="90"/>
      <c r="K36" s="26"/>
    </row>
    <row r="37" spans="3:11" ht="15" outlineLevel="1" x14ac:dyDescent="0.25">
      <c r="C37" s="90" t="s">
        <v>45</v>
      </c>
      <c r="D37" s="90"/>
      <c r="E37" s="90"/>
      <c r="F37" s="90"/>
      <c r="G37" s="90"/>
      <c r="I37" s="30" t="str">
        <f>'Error Checks'!E12</f>
        <v>Periods Chosen Correctly</v>
      </c>
      <c r="K37" s="26" t="str">
        <f>C37</f>
        <v>Internal Reference</v>
      </c>
    </row>
    <row r="38" spans="3:11" ht="15" outlineLevel="1" x14ac:dyDescent="0.25">
      <c r="C38" s="90"/>
      <c r="D38" s="90"/>
      <c r="E38" s="90"/>
      <c r="F38" s="90"/>
      <c r="G38" s="90"/>
      <c r="K38" s="26"/>
    </row>
    <row r="39" spans="3:11" ht="15" outlineLevel="1" x14ac:dyDescent="0.25">
      <c r="C39" s="90" t="s">
        <v>46</v>
      </c>
      <c r="D39" s="90"/>
      <c r="E39" s="90"/>
      <c r="F39" s="90"/>
      <c r="G39" s="90"/>
      <c r="I39" s="31">
        <v>77</v>
      </c>
      <c r="K39" s="26" t="s">
        <v>47</v>
      </c>
    </row>
    <row r="40" spans="3:11" ht="15" outlineLevel="1" x14ac:dyDescent="0.25">
      <c r="C40" s="90"/>
      <c r="D40" s="90"/>
      <c r="E40" s="90"/>
      <c r="F40" s="90"/>
      <c r="G40" s="90"/>
      <c r="K40" s="26"/>
    </row>
    <row r="41" spans="3:11" ht="15" outlineLevel="1" x14ac:dyDescent="0.25">
      <c r="C41" s="90" t="s">
        <v>48</v>
      </c>
      <c r="D41" s="90"/>
      <c r="E41" s="90"/>
      <c r="F41" s="90"/>
      <c r="G41" s="90"/>
      <c r="I41" s="32">
        <f>I39</f>
        <v>77</v>
      </c>
      <c r="K41" s="26" t="str">
        <f>C41</f>
        <v>Line Total</v>
      </c>
    </row>
    <row r="42" spans="3:11" ht="15" outlineLevel="1" x14ac:dyDescent="0.25">
      <c r="C42" s="90"/>
      <c r="D42" s="90"/>
      <c r="E42" s="90"/>
      <c r="F42" s="90"/>
      <c r="G42" s="90"/>
      <c r="K42" s="26"/>
    </row>
    <row r="43" spans="3:11" ht="15" outlineLevel="1" x14ac:dyDescent="0.25">
      <c r="C43" s="90" t="s">
        <v>49</v>
      </c>
      <c r="D43" s="90"/>
      <c r="E43" s="90"/>
      <c r="F43" s="90"/>
      <c r="G43" s="90"/>
      <c r="I43" s="33">
        <v>365</v>
      </c>
      <c r="K43" s="26" t="str">
        <f>C43</f>
        <v>Parameter</v>
      </c>
    </row>
    <row r="44" spans="3:11" ht="15" outlineLevel="1" x14ac:dyDescent="0.25">
      <c r="C44" s="90"/>
      <c r="D44" s="90"/>
      <c r="E44" s="90"/>
      <c r="F44" s="90"/>
      <c r="G44" s="90"/>
      <c r="K44" s="26"/>
    </row>
    <row r="45" spans="3:11" ht="15" outlineLevel="1" x14ac:dyDescent="0.25">
      <c r="C45" s="90" t="s">
        <v>50</v>
      </c>
      <c r="D45" s="90"/>
      <c r="E45" s="90"/>
      <c r="F45" s="90"/>
      <c r="G45" s="90"/>
      <c r="I45" s="34" t="s">
        <v>51</v>
      </c>
      <c r="K45" s="26" t="str">
        <f>C45</f>
        <v>Range Name Description</v>
      </c>
    </row>
    <row r="46" spans="3:11" ht="15" outlineLevel="1" x14ac:dyDescent="0.25">
      <c r="C46" s="90"/>
      <c r="D46" s="90"/>
      <c r="E46" s="90"/>
      <c r="F46" s="90"/>
      <c r="G46" s="90"/>
      <c r="K46" s="26"/>
    </row>
    <row r="47" spans="3:11" ht="15" outlineLevel="1" x14ac:dyDescent="0.25">
      <c r="C47" s="90" t="s">
        <v>52</v>
      </c>
      <c r="D47" s="90"/>
      <c r="E47" s="90"/>
      <c r="F47" s="90"/>
      <c r="G47" s="90"/>
      <c r="I47" s="35">
        <f>ROW(C47)</f>
        <v>47</v>
      </c>
      <c r="K47" s="26" t="s">
        <v>53</v>
      </c>
    </row>
    <row r="48" spans="3:11" ht="15" outlineLevel="1" x14ac:dyDescent="0.25">
      <c r="C48" s="90"/>
      <c r="D48" s="90"/>
      <c r="E48" s="90"/>
      <c r="F48" s="90"/>
      <c r="G48" s="90"/>
      <c r="K48" s="26"/>
    </row>
    <row r="49" spans="2:13" ht="15" outlineLevel="1" x14ac:dyDescent="0.25">
      <c r="C49" s="90" t="s">
        <v>54</v>
      </c>
      <c r="D49" s="90"/>
      <c r="E49" s="90"/>
      <c r="F49" s="90"/>
      <c r="G49" s="90"/>
      <c r="I49" s="36">
        <f>I41</f>
        <v>77</v>
      </c>
      <c r="K49" s="26" t="str">
        <f>C49</f>
        <v>Row Summary</v>
      </c>
    </row>
    <row r="50" spans="2:13" ht="15" outlineLevel="1" x14ac:dyDescent="0.25">
      <c r="C50" s="90"/>
      <c r="D50" s="90"/>
      <c r="E50" s="90"/>
      <c r="F50" s="90"/>
      <c r="G50" s="90"/>
      <c r="K50" s="26"/>
    </row>
    <row r="51" spans="2:13" ht="15" outlineLevel="1" x14ac:dyDescent="0.25">
      <c r="C51" s="90" t="s">
        <v>55</v>
      </c>
      <c r="D51" s="90"/>
      <c r="E51" s="90"/>
      <c r="F51" s="90"/>
      <c r="G51" s="90"/>
      <c r="I51" s="37" t="s">
        <v>69</v>
      </c>
      <c r="K51" s="26" t="str">
        <f>C51</f>
        <v>Units</v>
      </c>
    </row>
    <row r="52" spans="2:13" ht="15" outlineLevel="1" x14ac:dyDescent="0.25">
      <c r="C52" s="90"/>
      <c r="D52" s="90"/>
      <c r="E52" s="90"/>
      <c r="F52" s="90"/>
      <c r="G52" s="90"/>
      <c r="K52" s="26"/>
    </row>
    <row r="53" spans="2:13" ht="15" outlineLevel="1" x14ac:dyDescent="0.25">
      <c r="C53" s="90" t="s">
        <v>56</v>
      </c>
      <c r="D53" s="90"/>
      <c r="E53" s="90"/>
      <c r="F53" s="90"/>
      <c r="G53" s="90"/>
      <c r="I53" s="38"/>
      <c r="K53" s="26" t="str">
        <f>C53</f>
        <v>WIP</v>
      </c>
    </row>
    <row r="54" spans="2:13" ht="15" outlineLevel="1" x14ac:dyDescent="0.25">
      <c r="C54" s="90"/>
      <c r="D54" s="90"/>
      <c r="E54" s="90"/>
      <c r="F54" s="90"/>
      <c r="G54" s="90"/>
      <c r="K54" s="26"/>
    </row>
    <row r="55" spans="2:13" outlineLevel="1" x14ac:dyDescent="0.2">
      <c r="C55" s="90"/>
      <c r="D55" s="90"/>
      <c r="E55" s="90"/>
      <c r="F55" s="90"/>
      <c r="G55" s="90"/>
    </row>
    <row r="56" spans="2:13" ht="16.5" thickBot="1" x14ac:dyDescent="0.3">
      <c r="B56" s="48">
        <f>MAX($B$5:$B55)+1</f>
        <v>3</v>
      </c>
      <c r="C56" s="3" t="s">
        <v>57</v>
      </c>
      <c r="D56" s="3"/>
      <c r="E56" s="3"/>
      <c r="F56" s="3"/>
      <c r="G56" s="3"/>
      <c r="H56" s="3"/>
      <c r="I56" s="3"/>
      <c r="J56" s="3"/>
      <c r="K56" s="3"/>
      <c r="L56" s="3"/>
      <c r="M56" s="3"/>
    </row>
    <row r="57" spans="2:13" ht="12.75" outlineLevel="1" thickTop="1" x14ac:dyDescent="0.2"/>
    <row r="58" spans="2:13" outlineLevel="1" x14ac:dyDescent="0.2">
      <c r="C58" s="89" t="s">
        <v>29</v>
      </c>
      <c r="D58" s="89"/>
      <c r="E58" s="89"/>
      <c r="F58" s="89"/>
      <c r="G58" s="89"/>
      <c r="H58" s="14"/>
      <c r="I58" s="14" t="s">
        <v>30</v>
      </c>
      <c r="J58" s="14"/>
      <c r="K58" s="14" t="s">
        <v>31</v>
      </c>
    </row>
    <row r="59" spans="2:13" outlineLevel="1" x14ac:dyDescent="0.2"/>
    <row r="60" spans="2:13" ht="15" outlineLevel="1" x14ac:dyDescent="0.25">
      <c r="C60" s="90" t="s">
        <v>58</v>
      </c>
      <c r="D60" s="90"/>
      <c r="E60" s="90"/>
      <c r="F60" s="90"/>
      <c r="G60" s="90"/>
      <c r="I60" s="50">
        <v>123456.789</v>
      </c>
      <c r="K60" s="26" t="str">
        <f t="shared" ref="K60:K66" si="0">C60</f>
        <v>Comma</v>
      </c>
    </row>
    <row r="61" spans="2:13" ht="15" outlineLevel="1" x14ac:dyDescent="0.25">
      <c r="C61" s="90"/>
      <c r="D61" s="90"/>
      <c r="E61" s="90"/>
      <c r="F61" s="90"/>
      <c r="G61" s="90"/>
      <c r="K61" s="26"/>
    </row>
    <row r="62" spans="2:13" ht="15" outlineLevel="1" x14ac:dyDescent="0.25">
      <c r="C62" s="90" t="s">
        <v>59</v>
      </c>
      <c r="D62" s="90"/>
      <c r="E62" s="90"/>
      <c r="F62" s="90"/>
      <c r="G62" s="90"/>
      <c r="I62" s="49">
        <v>-123456.789</v>
      </c>
      <c r="K62" s="26" t="str">
        <f t="shared" si="0"/>
        <v>Comma [0]</v>
      </c>
    </row>
    <row r="63" spans="2:13" ht="15" outlineLevel="1" x14ac:dyDescent="0.25">
      <c r="C63" s="90"/>
      <c r="D63" s="90"/>
      <c r="E63" s="90"/>
      <c r="F63" s="90"/>
      <c r="G63" s="90"/>
      <c r="K63" s="26"/>
    </row>
    <row r="64" spans="2:13" ht="15" outlineLevel="1" x14ac:dyDescent="0.25">
      <c r="C64" s="90" t="s">
        <v>60</v>
      </c>
      <c r="D64" s="90"/>
      <c r="E64" s="90"/>
      <c r="F64" s="90"/>
      <c r="G64" s="90"/>
      <c r="I64" s="51">
        <v>123456.789</v>
      </c>
      <c r="K64" s="26" t="str">
        <f t="shared" si="0"/>
        <v>Currency</v>
      </c>
    </row>
    <row r="65" spans="3:11" ht="15" outlineLevel="1" x14ac:dyDescent="0.25">
      <c r="C65" s="90"/>
      <c r="D65" s="90"/>
      <c r="E65" s="90"/>
      <c r="F65" s="90"/>
      <c r="G65" s="90"/>
      <c r="K65" s="26"/>
    </row>
    <row r="66" spans="3:11" ht="15" outlineLevel="1" x14ac:dyDescent="0.25">
      <c r="C66" s="90" t="s">
        <v>61</v>
      </c>
      <c r="D66" s="90"/>
      <c r="E66" s="90"/>
      <c r="F66" s="90"/>
      <c r="G66" s="90"/>
      <c r="I66" s="52">
        <v>123456.789</v>
      </c>
      <c r="K66" s="26" t="str">
        <f t="shared" si="0"/>
        <v>Currency [0]</v>
      </c>
    </row>
    <row r="67" spans="3:11" ht="15" outlineLevel="1" x14ac:dyDescent="0.25">
      <c r="C67" s="90"/>
      <c r="D67" s="90"/>
      <c r="E67" s="90"/>
      <c r="F67" s="90"/>
      <c r="G67" s="90"/>
      <c r="K67" s="26"/>
    </row>
    <row r="68" spans="3:11" ht="15" outlineLevel="1" x14ac:dyDescent="0.25">
      <c r="C68" s="88" t="s">
        <v>62</v>
      </c>
      <c r="D68" s="88"/>
      <c r="E68" s="88"/>
      <c r="F68" s="88"/>
      <c r="G68" s="88"/>
      <c r="H68" s="15"/>
      <c r="I68" s="53">
        <f ca="1">TODAY()</f>
        <v>43222</v>
      </c>
      <c r="J68" s="15"/>
      <c r="K68" s="26" t="str">
        <f>C68</f>
        <v>Date</v>
      </c>
    </row>
    <row r="69" spans="3:11" ht="15" outlineLevel="1" x14ac:dyDescent="0.25">
      <c r="C69" s="88"/>
      <c r="D69" s="88"/>
      <c r="E69" s="88"/>
      <c r="F69" s="88"/>
      <c r="G69" s="88"/>
      <c r="H69" s="15"/>
      <c r="I69" s="15"/>
      <c r="J69" s="15"/>
      <c r="K69" s="26"/>
    </row>
    <row r="70" spans="3:11" ht="15" outlineLevel="1" x14ac:dyDescent="0.25">
      <c r="C70" s="88" t="s">
        <v>63</v>
      </c>
      <c r="D70" s="88"/>
      <c r="E70" s="88"/>
      <c r="F70" s="88"/>
      <c r="G70" s="88"/>
      <c r="H70" s="15"/>
      <c r="I70" s="54">
        <f ca="1">TODAY()</f>
        <v>43222</v>
      </c>
      <c r="J70" s="15"/>
      <c r="K70" s="26" t="str">
        <f>C70</f>
        <v>Date Heading</v>
      </c>
    </row>
    <row r="71" spans="3:11" ht="15" outlineLevel="1" x14ac:dyDescent="0.25">
      <c r="C71" s="90"/>
      <c r="D71" s="90"/>
      <c r="E71" s="90"/>
      <c r="F71" s="90"/>
      <c r="G71" s="90"/>
      <c r="K71" s="26"/>
    </row>
    <row r="72" spans="3:11" ht="15" outlineLevel="1" x14ac:dyDescent="0.25">
      <c r="C72" s="90" t="s">
        <v>64</v>
      </c>
      <c r="D72" s="90"/>
      <c r="E72" s="90"/>
      <c r="F72" s="90"/>
      <c r="G72" s="90"/>
      <c r="I72" s="39">
        <v>-123456.789</v>
      </c>
      <c r="K72" s="26" t="str">
        <f>C72</f>
        <v>Numbers 0</v>
      </c>
    </row>
    <row r="73" spans="3:11" ht="15" outlineLevel="1" x14ac:dyDescent="0.25">
      <c r="C73" s="90"/>
      <c r="D73" s="90"/>
      <c r="E73" s="90"/>
      <c r="F73" s="90"/>
      <c r="G73" s="90"/>
      <c r="K73" s="26"/>
    </row>
    <row r="74" spans="3:11" ht="15" outlineLevel="1" x14ac:dyDescent="0.25">
      <c r="C74" s="90" t="s">
        <v>65</v>
      </c>
      <c r="D74" s="90"/>
      <c r="E74" s="90"/>
      <c r="F74" s="90"/>
      <c r="G74" s="90"/>
      <c r="I74" s="40">
        <v>0.5</v>
      </c>
      <c r="K74" s="26" t="str">
        <f>C74</f>
        <v>Percent</v>
      </c>
    </row>
    <row r="75" spans="3:11" outlineLevel="1" x14ac:dyDescent="0.2">
      <c r="C75" s="90"/>
      <c r="D75" s="90"/>
      <c r="E75" s="90"/>
      <c r="F75" s="90"/>
      <c r="G75" s="90"/>
    </row>
    <row r="76" spans="3:11" outlineLevel="1" x14ac:dyDescent="0.2">
      <c r="C76" s="90"/>
      <c r="D76" s="90"/>
      <c r="E76" s="90"/>
      <c r="F76" s="90"/>
      <c r="G76" s="90"/>
    </row>
    <row r="77" spans="3:11" x14ac:dyDescent="0.2">
      <c r="C77" s="90"/>
      <c r="D77" s="90"/>
      <c r="E77" s="90"/>
      <c r="F77" s="90"/>
      <c r="G77" s="90"/>
    </row>
    <row r="78" spans="3:11" x14ac:dyDescent="0.2">
      <c r="C78" s="90"/>
      <c r="D78" s="90"/>
      <c r="E78" s="90"/>
      <c r="F78" s="90"/>
      <c r="G78" s="90"/>
    </row>
    <row r="79" spans="3:11" x14ac:dyDescent="0.2">
      <c r="C79" s="90"/>
      <c r="D79" s="90"/>
      <c r="E79" s="90"/>
      <c r="F79" s="90"/>
      <c r="G79" s="90"/>
    </row>
    <row r="80" spans="3:11" x14ac:dyDescent="0.2">
      <c r="C80" s="90"/>
      <c r="D80" s="90"/>
      <c r="E80" s="90"/>
      <c r="F80" s="90"/>
      <c r="G80" s="90"/>
    </row>
    <row r="81" spans="3:7" x14ac:dyDescent="0.2">
      <c r="C81" s="90"/>
      <c r="D81" s="90"/>
      <c r="E81" s="90"/>
      <c r="F81" s="90"/>
      <c r="G81" s="90"/>
    </row>
  </sheetData>
  <mergeCells count="66">
    <mergeCell ref="C81:G81"/>
    <mergeCell ref="C75:G75"/>
    <mergeCell ref="C76:G76"/>
    <mergeCell ref="C77:G77"/>
    <mergeCell ref="C78:G78"/>
    <mergeCell ref="C79:G79"/>
    <mergeCell ref="C80:G80"/>
    <mergeCell ref="C74:G74"/>
    <mergeCell ref="C63:G63"/>
    <mergeCell ref="C64:G64"/>
    <mergeCell ref="C65:G65"/>
    <mergeCell ref="C66:G66"/>
    <mergeCell ref="C67:G67"/>
    <mergeCell ref="C68:G68"/>
    <mergeCell ref="C69:G69"/>
    <mergeCell ref="C70:G70"/>
    <mergeCell ref="C71:G71"/>
    <mergeCell ref="C72:G72"/>
    <mergeCell ref="C73:G73"/>
    <mergeCell ref="C62:G62"/>
    <mergeCell ref="C48:G48"/>
    <mergeCell ref="C49:G49"/>
    <mergeCell ref="C50:G50"/>
    <mergeCell ref="C51:G51"/>
    <mergeCell ref="C52:G52"/>
    <mergeCell ref="C53:G53"/>
    <mergeCell ref="C54:G54"/>
    <mergeCell ref="C55:G55"/>
    <mergeCell ref="C58:G58"/>
    <mergeCell ref="C60:G60"/>
    <mergeCell ref="C61:G61"/>
    <mergeCell ref="C47:G47"/>
    <mergeCell ref="C36:G36"/>
    <mergeCell ref="C37:G37"/>
    <mergeCell ref="C38:G38"/>
    <mergeCell ref="C39:G39"/>
    <mergeCell ref="C40:G40"/>
    <mergeCell ref="C41:G41"/>
    <mergeCell ref="C42:G42"/>
    <mergeCell ref="C43:G43"/>
    <mergeCell ref="C44:G44"/>
    <mergeCell ref="C45:G45"/>
    <mergeCell ref="C46:G46"/>
    <mergeCell ref="C35:G35"/>
    <mergeCell ref="C18:G18"/>
    <mergeCell ref="C19:G19"/>
    <mergeCell ref="C20:G20"/>
    <mergeCell ref="C25:G25"/>
    <mergeCell ref="C26:G26"/>
    <mergeCell ref="C27:G27"/>
    <mergeCell ref="C28:G28"/>
    <mergeCell ref="C29:G29"/>
    <mergeCell ref="C30:G30"/>
    <mergeCell ref="C31:G31"/>
    <mergeCell ref="C32:G32"/>
    <mergeCell ref="C17:G17"/>
    <mergeCell ref="A3:E3"/>
    <mergeCell ref="C8:G8"/>
    <mergeCell ref="C9:G9"/>
    <mergeCell ref="C10:G10"/>
    <mergeCell ref="C11:G11"/>
    <mergeCell ref="C12:G12"/>
    <mergeCell ref="C13:G13"/>
    <mergeCell ref="C14:G14"/>
    <mergeCell ref="C15:G15"/>
    <mergeCell ref="C16:G16"/>
  </mergeCells>
  <conditionalFormatting sqref="I4">
    <cfRule type="cellIs" dxfId="48" priority="1" operator="notEqual">
      <formula>0</formula>
    </cfRule>
  </conditionalFormatting>
  <hyperlinks>
    <hyperlink ref="A3:E3" location="HL_Navigator" tooltip="Go to Navigator (Table of Contents)" display="Navigator" xr:uid="{00000000-0004-0000-0200-000000000000}"/>
    <hyperlink ref="A3" location="HL_Navigator" display="Navigator" xr:uid="{00000000-0004-0000-0200-000001000000}"/>
    <hyperlink ref="I4" location="Overall_Error_Check" tooltip="Go to Overall Error Check" display="Overall_Error_Check" xr:uid="{00000000-0004-0000-0200-000002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2">
    <outlinePr summaryBelow="0"/>
  </sheetPr>
  <dimension ref="A1:S40"/>
  <sheetViews>
    <sheetView showGridLines="0" zoomScaleNormal="100" workbookViewId="0">
      <pane ySplit="4" topLeftCell="A11" activePane="bottomLeft" state="frozen"/>
      <selection activeCell="M64" sqref="M64"/>
      <selection pane="bottomLeft" activeCell="A3" sqref="A3:E3"/>
    </sheetView>
  </sheetViews>
  <sheetFormatPr defaultColWidth="0" defaultRowHeight="12" outlineLevelRow="1" x14ac:dyDescent="0.2"/>
  <cols>
    <col min="1" max="5" width="3.7109375" customWidth="1"/>
    <col min="6" max="6" width="16.28515625" customWidth="1"/>
    <col min="7" max="7" width="14.42578125" customWidth="1"/>
    <col min="8" max="8" width="3" customWidth="1"/>
    <col min="9" max="18" width="9.140625" customWidth="1"/>
    <col min="19" max="19" width="1.7109375" customWidth="1"/>
    <col min="20" max="16384" width="9.140625" hidden="1"/>
  </cols>
  <sheetData>
    <row r="1" spans="1:18" ht="20.25" x14ac:dyDescent="0.3">
      <c r="A1" s="46" t="str">
        <f ca="1">IF(ISERROR(RIGHT(CELL("filename",A1),LEN(CELL("filename",A1))-FIND("]",CELL("filename",A1)))),
"",
RIGHT(CELL("filename",A1),LEN(CELL("filename",A1))-FIND("]",CELL("filename",A1))))</f>
        <v>Model Parameters</v>
      </c>
      <c r="J1" s="87"/>
      <c r="K1" s="87"/>
    </row>
    <row r="2" spans="1:18" ht="18" x14ac:dyDescent="0.25">
      <c r="A2" s="47" t="str">
        <f ca="1">Model_Name</f>
        <v>SP_Changing_Forecast_Periods_Solution4.xlsx</v>
      </c>
    </row>
    <row r="3" spans="1:18" x14ac:dyDescent="0.2">
      <c r="A3" s="87" t="s">
        <v>1</v>
      </c>
      <c r="B3" s="87"/>
      <c r="C3" s="87"/>
      <c r="D3" s="87"/>
      <c r="E3" s="87"/>
    </row>
    <row r="4" spans="1:18" ht="14.25" x14ac:dyDescent="0.2">
      <c r="E4" t="s">
        <v>2</v>
      </c>
      <c r="I4" s="1">
        <f>Overall_Error_Check</f>
        <v>1</v>
      </c>
    </row>
    <row r="6" spans="1:18" ht="16.5" thickBot="1" x14ac:dyDescent="0.3">
      <c r="B6" s="48">
        <f>MAX($B$5:$B5)+1</f>
        <v>1</v>
      </c>
      <c r="C6" s="3" t="s">
        <v>3</v>
      </c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 ht="12.75" outlineLevel="1" thickTop="1" x14ac:dyDescent="0.2"/>
    <row r="8" spans="1:18" ht="16.5" outlineLevel="1" x14ac:dyDescent="0.25">
      <c r="C8" s="4" t="s">
        <v>4</v>
      </c>
    </row>
    <row r="9" spans="1:18" ht="16.5" outlineLevel="1" x14ac:dyDescent="0.25">
      <c r="C9" s="4"/>
    </row>
    <row r="10" spans="1:18" ht="16.5" outlineLevel="1" x14ac:dyDescent="0.25">
      <c r="C10" s="4"/>
      <c r="E10" s="5" t="s">
        <v>3</v>
      </c>
    </row>
    <row r="11" spans="1:18" outlineLevel="1" x14ac:dyDescent="0.2">
      <c r="E11" t="s">
        <v>5</v>
      </c>
      <c r="G11" s="92" t="str">
        <f ca="1">IF(ISERROR(OR(FIND("[",CELL("filename",A1)),FIND("]",CELL("filename",A1)))),"",MID(CELL("filename",A1),FIND("[",CELL("filename",A1))+1,FIND("]",CELL("filename",A1))-FIND("[",CELL("filename",A1))-1))</f>
        <v>SP_Changing_Forecast_Periods_Solution4.xlsx</v>
      </c>
      <c r="H11" s="92"/>
      <c r="I11" s="92"/>
      <c r="J11" s="92"/>
      <c r="K11" s="92"/>
      <c r="L11" s="92"/>
      <c r="M11" s="92"/>
      <c r="N11" s="92"/>
    </row>
    <row r="12" spans="1:18" outlineLevel="1" x14ac:dyDescent="0.2">
      <c r="E12" t="s">
        <v>6</v>
      </c>
      <c r="G12" s="93" t="s">
        <v>77</v>
      </c>
      <c r="H12" s="93"/>
      <c r="I12" s="93"/>
      <c r="J12" s="93"/>
      <c r="K12" s="93"/>
      <c r="L12" s="93"/>
      <c r="M12" s="93"/>
      <c r="N12" s="93"/>
    </row>
    <row r="13" spans="1:18" outlineLevel="1" x14ac:dyDescent="0.2"/>
    <row r="14" spans="1:18" outlineLevel="1" x14ac:dyDescent="0.2"/>
    <row r="15" spans="1:18" ht="16.5" thickBot="1" x14ac:dyDescent="0.3">
      <c r="B15" s="48">
        <f>MAX($B$5:$B14)+1</f>
        <v>2</v>
      </c>
      <c r="C15" s="3" t="s">
        <v>7</v>
      </c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 ht="12.75" outlineLevel="1" thickTop="1" x14ac:dyDescent="0.2"/>
    <row r="17" spans="3:7" ht="16.5" outlineLevel="1" x14ac:dyDescent="0.25">
      <c r="C17" s="4" t="s">
        <v>8</v>
      </c>
    </row>
    <row r="18" spans="3:7" outlineLevel="1" x14ac:dyDescent="0.2"/>
    <row r="19" spans="3:7" outlineLevel="1" x14ac:dyDescent="0.2">
      <c r="E19" t="s">
        <v>9</v>
      </c>
      <c r="G19" s="6">
        <v>365</v>
      </c>
    </row>
    <row r="20" spans="3:7" outlineLevel="1" x14ac:dyDescent="0.2">
      <c r="E20" t="s">
        <v>10</v>
      </c>
      <c r="G20" s="6">
        <v>1</v>
      </c>
    </row>
    <row r="21" spans="3:7" outlineLevel="1" x14ac:dyDescent="0.2">
      <c r="E21" t="s">
        <v>11</v>
      </c>
      <c r="G21" s="6">
        <v>3</v>
      </c>
    </row>
    <row r="22" spans="3:7" outlineLevel="1" x14ac:dyDescent="0.2">
      <c r="E22" t="s">
        <v>12</v>
      </c>
      <c r="G22" s="6">
        <v>6</v>
      </c>
    </row>
    <row r="23" spans="3:7" outlineLevel="1" x14ac:dyDescent="0.2">
      <c r="E23" t="s">
        <v>13</v>
      </c>
      <c r="G23" s="6">
        <v>12</v>
      </c>
    </row>
    <row r="24" spans="3:7" outlineLevel="1" x14ac:dyDescent="0.2">
      <c r="E24" t="s">
        <v>14</v>
      </c>
      <c r="G24" s="6">
        <v>4</v>
      </c>
    </row>
    <row r="25" spans="3:7" outlineLevel="1" x14ac:dyDescent="0.2"/>
    <row r="26" spans="3:7" outlineLevel="1" x14ac:dyDescent="0.2">
      <c r="E26" t="s">
        <v>15</v>
      </c>
      <c r="G26" s="6">
        <v>5</v>
      </c>
    </row>
    <row r="27" spans="3:7" s="75" customFormat="1" outlineLevel="1" x14ac:dyDescent="0.2">
      <c r="E27" s="75" t="s">
        <v>120</v>
      </c>
      <c r="G27" s="6">
        <f>LEN(MAX(LU_Periods))</f>
        <v>2</v>
      </c>
    </row>
    <row r="28" spans="3:7" outlineLevel="1" x14ac:dyDescent="0.2"/>
    <row r="29" spans="3:7" outlineLevel="1" x14ac:dyDescent="0.2">
      <c r="E29" t="s">
        <v>16</v>
      </c>
      <c r="G29" s="7">
        <v>9.9999999999999997E+98</v>
      </c>
    </row>
    <row r="30" spans="3:7" outlineLevel="1" x14ac:dyDescent="0.2">
      <c r="E30" t="s">
        <v>17</v>
      </c>
      <c r="G30" s="7">
        <v>1E-8</v>
      </c>
    </row>
    <row r="31" spans="3:7" outlineLevel="1" x14ac:dyDescent="0.2"/>
    <row r="32" spans="3:7" outlineLevel="1" x14ac:dyDescent="0.2">
      <c r="E32" t="s">
        <v>18</v>
      </c>
      <c r="G32" s="6">
        <v>1000</v>
      </c>
    </row>
    <row r="33" spans="5:7" outlineLevel="1" x14ac:dyDescent="0.2"/>
    <row r="34" spans="5:7" outlineLevel="1" x14ac:dyDescent="0.2">
      <c r="E34" s="58" t="s">
        <v>81</v>
      </c>
      <c r="G34" s="60" t="s">
        <v>82</v>
      </c>
    </row>
    <row r="35" spans="5:7" outlineLevel="1" x14ac:dyDescent="0.2">
      <c r="E35" s="58" t="s">
        <v>60</v>
      </c>
      <c r="G35" s="6" t="s">
        <v>83</v>
      </c>
    </row>
    <row r="36" spans="5:7" outlineLevel="1" x14ac:dyDescent="0.2">
      <c r="E36" s="58" t="s">
        <v>97</v>
      </c>
      <c r="G36" s="6" t="s">
        <v>98</v>
      </c>
    </row>
    <row r="37" spans="5:7" outlineLevel="1" x14ac:dyDescent="0.2">
      <c r="E37" s="58" t="s">
        <v>103</v>
      </c>
      <c r="G37" s="6" t="s">
        <v>104</v>
      </c>
    </row>
    <row r="38" spans="5:7" outlineLevel="1" x14ac:dyDescent="0.2">
      <c r="E38" s="58" t="s">
        <v>111</v>
      </c>
      <c r="G38" s="6" t="s">
        <v>112</v>
      </c>
    </row>
    <row r="39" spans="5:7" outlineLevel="1" x14ac:dyDescent="0.2"/>
    <row r="40" spans="5:7" outlineLevel="1" x14ac:dyDescent="0.2"/>
  </sheetData>
  <sheetProtection formatColumns="0" formatRows="0"/>
  <mergeCells count="4">
    <mergeCell ref="J1:K1"/>
    <mergeCell ref="A3:E3"/>
    <mergeCell ref="G11:N11"/>
    <mergeCell ref="G12:N12"/>
  </mergeCells>
  <conditionalFormatting sqref="I4">
    <cfRule type="cellIs" dxfId="47" priority="1" operator="notEqual">
      <formula>0</formula>
    </cfRule>
  </conditionalFormatting>
  <hyperlinks>
    <hyperlink ref="A3:E3" location="HL_Navigator" tooltip="Go to Navigator (Table of Contents)" display="Navigator" xr:uid="{00000000-0004-0000-0300-000000000000}"/>
    <hyperlink ref="A3" location="HL_Navigator" display="Navigator" xr:uid="{00000000-0004-0000-0300-000001000000}"/>
    <hyperlink ref="I4" location="Overall_Error_Check" tooltip="Go to Overall Error Check" display="Overall_Error_Check" xr:uid="{00000000-0004-0000-0300-000002000000}"/>
  </hyperlinks>
  <pageMargins left="0.70866141732283472" right="0.70866141732283472" top="0.74803149606299213" bottom="0.74803149606299213" header="0.31496062992125984" footer="0.31496062992125984"/>
  <pageSetup paperSize="8" scale="7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A3A7ED-02FB-449C-9124-82E4F2DE02F3}">
  <sheetPr>
    <outlinePr summaryBelow="0" summaryRight="0"/>
    <pageSetUpPr fitToPage="1"/>
  </sheetPr>
  <dimension ref="A1:Z130"/>
  <sheetViews>
    <sheetView showGridLines="0" tabSelected="1" topLeftCell="E1" workbookViewId="0">
      <pane ySplit="4" topLeftCell="A65" activePane="bottomLeft" state="frozen"/>
      <selection activeCell="A3" sqref="A3:E3"/>
      <selection pane="bottomLeft" activeCell="O81" sqref="O81"/>
    </sheetView>
  </sheetViews>
  <sheetFormatPr defaultRowHeight="12" outlineLevelRow="2" x14ac:dyDescent="0.2"/>
  <cols>
    <col min="1" max="4" width="3.7109375" style="58" customWidth="1"/>
    <col min="5" max="5" width="13.85546875" style="58" bestFit="1" customWidth="1"/>
    <col min="6" max="8" width="9.140625" style="58"/>
    <col min="9" max="9" width="8.7109375" style="58" customWidth="1"/>
    <col min="10" max="10" width="9" style="58" bestFit="1" customWidth="1"/>
    <col min="11" max="12" width="7.85546875" style="58" bestFit="1" customWidth="1"/>
    <col min="13" max="16" width="12" style="58" bestFit="1" customWidth="1"/>
    <col min="17" max="18" width="9.42578125" style="58" customWidth="1"/>
    <col min="19" max="19" width="11.140625" style="58" bestFit="1" customWidth="1"/>
    <col min="20" max="20" width="11.5703125" style="58" bestFit="1" customWidth="1"/>
    <col min="21" max="22" width="10.42578125" style="58" bestFit="1" customWidth="1"/>
    <col min="23" max="23" width="10.85546875" style="58" bestFit="1" customWidth="1"/>
    <col min="24" max="24" width="10.140625" style="58" bestFit="1" customWidth="1"/>
    <col min="25" max="25" width="174.42578125" style="58" bestFit="1" customWidth="1"/>
    <col min="26" max="16384" width="9.140625" style="58"/>
  </cols>
  <sheetData>
    <row r="1" spans="1:26" ht="20.25" x14ac:dyDescent="0.3">
      <c r="A1" s="46" t="str">
        <f ca="1">IF(ISERROR(RIGHT(CELL("filename",A1),LEN(CELL("filename",A1))-FIND("]",CELL("filename",A1)))),
"",
RIGHT(CELL("filename",A1),LEN(CELL("filename",A1))-FIND("]",CELL("filename",A1))))</f>
        <v>Changing Forecast Periods</v>
      </c>
      <c r="I1" s="87"/>
      <c r="J1" s="87"/>
    </row>
    <row r="2" spans="1:26" ht="18" x14ac:dyDescent="0.25">
      <c r="A2" s="47" t="str">
        <f ca="1">Model_Name</f>
        <v>SP_Changing_Forecast_Periods_Solution4.xlsx</v>
      </c>
    </row>
    <row r="3" spans="1:26" x14ac:dyDescent="0.2">
      <c r="A3" s="87" t="s">
        <v>1</v>
      </c>
      <c r="B3" s="87"/>
      <c r="C3" s="87"/>
      <c r="D3" s="87"/>
      <c r="E3" s="87"/>
    </row>
    <row r="4" spans="1:26" ht="14.25" x14ac:dyDescent="0.2">
      <c r="B4" s="58" t="s">
        <v>2</v>
      </c>
      <c r="F4" s="1">
        <f>Overall_Error_Check</f>
        <v>1</v>
      </c>
    </row>
    <row r="5" spans="1:26" x14ac:dyDescent="0.2">
      <c r="A5" s="57"/>
    </row>
    <row r="6" spans="1:26" ht="16.5" thickBot="1" x14ac:dyDescent="0.3">
      <c r="B6" s="48">
        <f>MAX($B$5:$B5)+1</f>
        <v>1</v>
      </c>
      <c r="C6" s="3" t="s">
        <v>78</v>
      </c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2.75" outlineLevel="1" thickTop="1" x14ac:dyDescent="0.2"/>
    <row r="8" spans="1:26" ht="16.5" outlineLevel="1" x14ac:dyDescent="0.25">
      <c r="C8" s="4" t="str">
        <f>C6</f>
        <v>Original Forecast</v>
      </c>
    </row>
    <row r="9" spans="1:26" outlineLevel="1" x14ac:dyDescent="0.2"/>
    <row r="10" spans="1:26" ht="16.5" outlineLevel="1" x14ac:dyDescent="0.25">
      <c r="C10" s="4"/>
      <c r="D10" s="5" t="s">
        <v>68</v>
      </c>
    </row>
    <row r="11" spans="1:26" outlineLevel="1" x14ac:dyDescent="0.2"/>
    <row r="12" spans="1:26" outlineLevel="1" x14ac:dyDescent="0.2">
      <c r="E12" s="58" t="s">
        <v>79</v>
      </c>
      <c r="F12" s="37" t="str">
        <f>Number</f>
        <v>#</v>
      </c>
      <c r="I12" s="64" t="s">
        <v>84</v>
      </c>
      <c r="J12" s="61">
        <f>N(I12)+1</f>
        <v>1</v>
      </c>
      <c r="K12" s="61">
        <f t="shared" ref="K12:X12" si="0">N(J12)+1</f>
        <v>2</v>
      </c>
      <c r="L12" s="61">
        <f t="shared" si="0"/>
        <v>3</v>
      </c>
      <c r="M12" s="61">
        <f t="shared" si="0"/>
        <v>4</v>
      </c>
      <c r="N12" s="61">
        <f t="shared" si="0"/>
        <v>5</v>
      </c>
      <c r="O12" s="61">
        <f t="shared" si="0"/>
        <v>6</v>
      </c>
      <c r="P12" s="61">
        <f t="shared" si="0"/>
        <v>7</v>
      </c>
      <c r="Q12" s="61">
        <f t="shared" si="0"/>
        <v>8</v>
      </c>
      <c r="R12" s="61">
        <f t="shared" si="0"/>
        <v>9</v>
      </c>
      <c r="S12" s="61">
        <f t="shared" si="0"/>
        <v>10</v>
      </c>
      <c r="T12" s="61">
        <f t="shared" si="0"/>
        <v>11</v>
      </c>
      <c r="U12" s="61">
        <f t="shared" si="0"/>
        <v>12</v>
      </c>
      <c r="V12" s="61">
        <f t="shared" si="0"/>
        <v>13</v>
      </c>
      <c r="W12" s="61">
        <f>N(V12)+1</f>
        <v>14</v>
      </c>
      <c r="X12" s="61">
        <f t="shared" si="0"/>
        <v>15</v>
      </c>
    </row>
    <row r="13" spans="1:26" ht="15" outlineLevel="1" x14ac:dyDescent="0.25">
      <c r="E13" s="58" t="s">
        <v>80</v>
      </c>
      <c r="F13" s="37" t="str">
        <f>Currency</f>
        <v>$</v>
      </c>
      <c r="I13" s="63">
        <f>SUM(J13:X13)</f>
        <v>1101</v>
      </c>
      <c r="J13" s="62"/>
      <c r="K13" s="62"/>
      <c r="L13" s="62"/>
      <c r="M13" s="85">
        <v>1</v>
      </c>
      <c r="N13" s="85"/>
      <c r="O13" s="85">
        <v>100</v>
      </c>
      <c r="P13" s="85"/>
      <c r="Q13" s="85"/>
      <c r="R13" s="85"/>
      <c r="S13" s="85">
        <v>1000</v>
      </c>
      <c r="T13" s="85"/>
      <c r="U13" s="85"/>
      <c r="V13" s="85"/>
      <c r="W13" s="85"/>
      <c r="X13" s="62"/>
    </row>
    <row r="14" spans="1:26" outlineLevel="1" x14ac:dyDescent="0.2"/>
    <row r="15" spans="1:26" outlineLevel="1" x14ac:dyDescent="0.2">
      <c r="G15" s="59" t="s">
        <v>79</v>
      </c>
    </row>
    <row r="16" spans="1:26" outlineLevel="1" x14ac:dyDescent="0.2">
      <c r="E16" s="58" t="s">
        <v>86</v>
      </c>
      <c r="F16" s="37" t="str">
        <f>Number</f>
        <v>#</v>
      </c>
      <c r="G16" s="65">
        <f t="array" ref="G16">MIN(IF(LU_Original_Forecast_Data&lt;&gt;0,LU_Periods))</f>
        <v>4</v>
      </c>
      <c r="I16" s="23" t="str">
        <f ca="1">IFERROR(_xlfn.FORMULATEXT(G16),"")</f>
        <v>{=MIN(IF(LU_Original_Forecast_Data&lt;&gt;0,LU_Periods))}</v>
      </c>
    </row>
    <row r="17" spans="2:26" outlineLevel="1" x14ac:dyDescent="0.2">
      <c r="E17" s="58" t="s">
        <v>87</v>
      </c>
      <c r="F17" s="37" t="str">
        <f>Number</f>
        <v>#</v>
      </c>
      <c r="G17" s="65">
        <f t="array" ref="G17">MAX(IF(LU_Original_Forecast_Data&lt;&gt;0,LU_Periods))</f>
        <v>10</v>
      </c>
      <c r="I17" s="23" t="str">
        <f ca="1">IFERROR(_xlfn.FORMULATEXT(G17),"")</f>
        <v>{=MAX(IF(LU_Original_Forecast_Data&lt;&gt;0,LU_Periods))}</v>
      </c>
    </row>
    <row r="18" spans="2:26" outlineLevel="1" x14ac:dyDescent="0.2"/>
    <row r="19" spans="2:26" outlineLevel="1" x14ac:dyDescent="0.2"/>
    <row r="20" spans="2:26" ht="16.5" thickBot="1" x14ac:dyDescent="0.3">
      <c r="B20" s="48">
        <f>MAX($B$5:$B19)+1</f>
        <v>2</v>
      </c>
      <c r="C20" s="3" t="s">
        <v>85</v>
      </c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2:26" ht="12.75" outlineLevel="1" thickTop="1" x14ac:dyDescent="0.2"/>
    <row r="22" spans="2:26" ht="16.5" outlineLevel="1" x14ac:dyDescent="0.25">
      <c r="C22" s="4" t="str">
        <f>C20</f>
        <v>Revised Forecast</v>
      </c>
    </row>
    <row r="23" spans="2:26" outlineLevel="1" x14ac:dyDescent="0.2"/>
    <row r="24" spans="2:26" ht="16.5" outlineLevel="1" x14ac:dyDescent="0.25">
      <c r="C24" s="4"/>
      <c r="D24" s="5" t="str">
        <f>D10</f>
        <v>Assumptions</v>
      </c>
    </row>
    <row r="25" spans="2:26" outlineLevel="1" x14ac:dyDescent="0.2"/>
    <row r="26" spans="2:26" outlineLevel="1" x14ac:dyDescent="0.2">
      <c r="G26" s="59" t="s">
        <v>79</v>
      </c>
      <c r="H26" s="59" t="s">
        <v>88</v>
      </c>
    </row>
    <row r="27" spans="2:26" ht="12.75" outlineLevel="1" x14ac:dyDescent="0.2">
      <c r="E27" s="58" t="str">
        <f>E16</f>
        <v>Start Period</v>
      </c>
      <c r="F27" s="37" t="str">
        <f>Number</f>
        <v>#</v>
      </c>
      <c r="G27" s="62">
        <v>4</v>
      </c>
      <c r="H27" s="28"/>
    </row>
    <row r="28" spans="2:26" ht="12.75" outlineLevel="1" x14ac:dyDescent="0.2">
      <c r="E28" s="58" t="str">
        <f>E17</f>
        <v>End Period</v>
      </c>
      <c r="F28" s="37" t="str">
        <f>Number</f>
        <v>#</v>
      </c>
      <c r="G28" s="62">
        <v>8</v>
      </c>
      <c r="H28" s="67">
        <f>(N(G28)&lt;N(G27))*1</f>
        <v>0</v>
      </c>
    </row>
    <row r="29" spans="2:26" outlineLevel="1" x14ac:dyDescent="0.2"/>
    <row r="30" spans="2:26" outlineLevel="1" x14ac:dyDescent="0.2"/>
    <row r="31" spans="2:26" ht="15" outlineLevel="1" x14ac:dyDescent="0.25">
      <c r="D31" s="5" t="str">
        <f>C22</f>
        <v>Revised Forecast</v>
      </c>
    </row>
    <row r="32" spans="2:26" outlineLevel="1" x14ac:dyDescent="0.2"/>
    <row r="33" spans="2:26" outlineLevel="1" x14ac:dyDescent="0.2">
      <c r="E33" s="58" t="str">
        <f>E12</f>
        <v>Period</v>
      </c>
      <c r="F33" s="37" t="str">
        <f>Number</f>
        <v>#</v>
      </c>
      <c r="I33" s="64" t="s">
        <v>84</v>
      </c>
      <c r="J33" s="61">
        <f>N(I33)+1</f>
        <v>1</v>
      </c>
      <c r="K33" s="61">
        <f t="shared" ref="K33:V33" si="1">N(J33)+1</f>
        <v>2</v>
      </c>
      <c r="L33" s="61">
        <f t="shared" si="1"/>
        <v>3</v>
      </c>
      <c r="M33" s="61">
        <f t="shared" si="1"/>
        <v>4</v>
      </c>
      <c r="N33" s="61">
        <f t="shared" si="1"/>
        <v>5</v>
      </c>
      <c r="O33" s="61">
        <f t="shared" si="1"/>
        <v>6</v>
      </c>
      <c r="P33" s="61">
        <f t="shared" si="1"/>
        <v>7</v>
      </c>
      <c r="Q33" s="61">
        <f t="shared" si="1"/>
        <v>8</v>
      </c>
      <c r="R33" s="61">
        <f t="shared" si="1"/>
        <v>9</v>
      </c>
      <c r="S33" s="61">
        <f t="shared" si="1"/>
        <v>10</v>
      </c>
      <c r="T33" s="61">
        <f t="shared" si="1"/>
        <v>11</v>
      </c>
      <c r="U33" s="61">
        <f t="shared" si="1"/>
        <v>12</v>
      </c>
      <c r="V33" s="61">
        <f t="shared" si="1"/>
        <v>13</v>
      </c>
      <c r="W33" s="61">
        <f>N(V33)+1</f>
        <v>14</v>
      </c>
      <c r="X33" s="61">
        <f t="shared" ref="X33" si="2">N(W33)+1</f>
        <v>15</v>
      </c>
    </row>
    <row r="34" spans="2:26" outlineLevel="1" x14ac:dyDescent="0.2">
      <c r="E34" s="58" t="str">
        <f>E13</f>
        <v>Forecast</v>
      </c>
      <c r="F34" s="37" t="str">
        <f>Currency</f>
        <v>$</v>
      </c>
      <c r="I34" s="63">
        <f>SUM(J34:X34)</f>
        <v>1101</v>
      </c>
      <c r="J34" s="79">
        <f>J77</f>
        <v>0</v>
      </c>
      <c r="K34" s="79">
        <f t="shared" ref="K34:X34" si="3">K77</f>
        <v>0</v>
      </c>
      <c r="L34" s="79">
        <f t="shared" si="3"/>
        <v>0</v>
      </c>
      <c r="M34" s="79">
        <f t="shared" si="3"/>
        <v>1</v>
      </c>
      <c r="N34" s="79">
        <f t="shared" si="3"/>
        <v>80</v>
      </c>
      <c r="O34" s="79">
        <f t="shared" si="3"/>
        <v>20</v>
      </c>
      <c r="P34" s="79">
        <f t="shared" si="3"/>
        <v>0</v>
      </c>
      <c r="Q34" s="79">
        <f t="shared" si="3"/>
        <v>1000</v>
      </c>
      <c r="R34" s="79">
        <f t="shared" si="3"/>
        <v>0</v>
      </c>
      <c r="S34" s="79">
        <f t="shared" si="3"/>
        <v>0</v>
      </c>
      <c r="T34" s="79">
        <f t="shared" si="3"/>
        <v>0</v>
      </c>
      <c r="U34" s="79">
        <f t="shared" si="3"/>
        <v>0</v>
      </c>
      <c r="V34" s="79">
        <f t="shared" si="3"/>
        <v>0</v>
      </c>
      <c r="W34" s="79">
        <f t="shared" si="3"/>
        <v>0</v>
      </c>
      <c r="X34" s="79">
        <f t="shared" si="3"/>
        <v>0</v>
      </c>
    </row>
    <row r="35" spans="2:26" outlineLevel="1" x14ac:dyDescent="0.2"/>
    <row r="36" spans="2:26" outlineLevel="1" x14ac:dyDescent="0.2"/>
    <row r="37" spans="2:26" ht="16.5" thickBot="1" x14ac:dyDescent="0.3">
      <c r="B37" s="48">
        <f>MAX($B$5:$B36)+1</f>
        <v>3</v>
      </c>
      <c r="C37" s="3" t="s">
        <v>89</v>
      </c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2:26" ht="12.75" outlineLevel="1" thickTop="1" x14ac:dyDescent="0.2"/>
    <row r="39" spans="2:26" ht="16.5" outlineLevel="1" x14ac:dyDescent="0.25">
      <c r="C39" s="4" t="s">
        <v>90</v>
      </c>
    </row>
    <row r="40" spans="2:26" outlineLevel="1" x14ac:dyDescent="0.2"/>
    <row r="41" spans="2:26" ht="16.5" outlineLevel="1" x14ac:dyDescent="0.25">
      <c r="C41" s="4"/>
      <c r="D41" s="5" t="str">
        <f>C6</f>
        <v>Original Forecast</v>
      </c>
    </row>
    <row r="42" spans="2:26" outlineLevel="1" x14ac:dyDescent="0.2"/>
    <row r="43" spans="2:26" outlineLevel="1" x14ac:dyDescent="0.2">
      <c r="E43" s="58" t="str">
        <f>E12</f>
        <v>Period</v>
      </c>
      <c r="F43" s="37" t="str">
        <f>Number</f>
        <v>#</v>
      </c>
      <c r="I43" s="64" t="str">
        <f>I12</f>
        <v>Total</v>
      </c>
      <c r="J43" s="61">
        <f>J$12</f>
        <v>1</v>
      </c>
      <c r="K43" s="61">
        <f t="shared" ref="K43:X43" si="4">K$12</f>
        <v>2</v>
      </c>
      <c r="L43" s="61">
        <f t="shared" si="4"/>
        <v>3</v>
      </c>
      <c r="M43" s="61">
        <f t="shared" si="4"/>
        <v>4</v>
      </c>
      <c r="N43" s="61">
        <f t="shared" si="4"/>
        <v>5</v>
      </c>
      <c r="O43" s="61">
        <f t="shared" si="4"/>
        <v>6</v>
      </c>
      <c r="P43" s="61">
        <f t="shared" si="4"/>
        <v>7</v>
      </c>
      <c r="Q43" s="61">
        <f t="shared" si="4"/>
        <v>8</v>
      </c>
      <c r="R43" s="61">
        <f t="shared" si="4"/>
        <v>9</v>
      </c>
      <c r="S43" s="61">
        <f t="shared" si="4"/>
        <v>10</v>
      </c>
      <c r="T43" s="61">
        <f t="shared" si="4"/>
        <v>11</v>
      </c>
      <c r="U43" s="61">
        <f t="shared" si="4"/>
        <v>12</v>
      </c>
      <c r="V43" s="61">
        <f t="shared" si="4"/>
        <v>13</v>
      </c>
      <c r="W43" s="61">
        <f t="shared" si="4"/>
        <v>14</v>
      </c>
      <c r="X43" s="61">
        <f t="shared" si="4"/>
        <v>15</v>
      </c>
    </row>
    <row r="44" spans="2:26" outlineLevel="1" x14ac:dyDescent="0.2">
      <c r="E44" s="58" t="str">
        <f>E13</f>
        <v>Forecast</v>
      </c>
      <c r="F44" s="37" t="str">
        <f>Currency</f>
        <v>$</v>
      </c>
      <c r="I44" s="63">
        <f>I13</f>
        <v>1101</v>
      </c>
      <c r="J44" s="76">
        <f>J13</f>
        <v>0</v>
      </c>
      <c r="K44" s="76">
        <f t="shared" ref="K44:X44" si="5">K13</f>
        <v>0</v>
      </c>
      <c r="L44" s="76">
        <f t="shared" si="5"/>
        <v>0</v>
      </c>
      <c r="M44" s="76">
        <f t="shared" si="5"/>
        <v>1</v>
      </c>
      <c r="N44" s="76">
        <f t="shared" si="5"/>
        <v>0</v>
      </c>
      <c r="O44" s="76">
        <f>O13</f>
        <v>100</v>
      </c>
      <c r="P44" s="76">
        <f>P13</f>
        <v>0</v>
      </c>
      <c r="Q44" s="76">
        <f t="shared" si="5"/>
        <v>0</v>
      </c>
      <c r="R44" s="76">
        <f t="shared" si="5"/>
        <v>0</v>
      </c>
      <c r="S44" s="76">
        <f t="shared" si="5"/>
        <v>1000</v>
      </c>
      <c r="T44" s="76">
        <f t="shared" si="5"/>
        <v>0</v>
      </c>
      <c r="U44" s="76">
        <f t="shared" si="5"/>
        <v>0</v>
      </c>
      <c r="V44" s="76">
        <f t="shared" si="5"/>
        <v>0</v>
      </c>
      <c r="W44" s="76">
        <f t="shared" si="5"/>
        <v>0</v>
      </c>
      <c r="X44" s="76">
        <f t="shared" si="5"/>
        <v>0</v>
      </c>
    </row>
    <row r="45" spans="2:26" outlineLevel="1" x14ac:dyDescent="0.2"/>
    <row r="46" spans="2:26" outlineLevel="1" x14ac:dyDescent="0.2"/>
    <row r="47" spans="2:26" ht="15" outlineLevel="1" x14ac:dyDescent="0.25">
      <c r="D47" s="5" t="s">
        <v>91</v>
      </c>
    </row>
    <row r="48" spans="2:26" outlineLevel="1" x14ac:dyDescent="0.2"/>
    <row r="49" spans="3:25" outlineLevel="1" x14ac:dyDescent="0.2">
      <c r="G49" s="59" t="s">
        <v>93</v>
      </c>
      <c r="H49" s="59" t="s">
        <v>94</v>
      </c>
    </row>
    <row r="50" spans="3:25" outlineLevel="1" x14ac:dyDescent="0.2">
      <c r="E50" s="58" t="str">
        <f>E16</f>
        <v>Start Period</v>
      </c>
      <c r="F50" s="37" t="str">
        <f>Number</f>
        <v>#</v>
      </c>
      <c r="G50" s="65">
        <f>G16</f>
        <v>4</v>
      </c>
      <c r="H50" s="65">
        <f>G27</f>
        <v>4</v>
      </c>
    </row>
    <row r="51" spans="3:25" outlineLevel="1" x14ac:dyDescent="0.2">
      <c r="E51" s="58" t="str">
        <f>E17</f>
        <v>End Period</v>
      </c>
      <c r="F51" s="37" t="str">
        <f>Number</f>
        <v>#</v>
      </c>
      <c r="G51" s="65">
        <f>G17</f>
        <v>10</v>
      </c>
      <c r="H51" s="65">
        <f>G28</f>
        <v>8</v>
      </c>
    </row>
    <row r="52" spans="3:25" outlineLevel="1" x14ac:dyDescent="0.2"/>
    <row r="53" spans="3:25" outlineLevel="1" x14ac:dyDescent="0.2">
      <c r="E53" s="58" t="s">
        <v>92</v>
      </c>
      <c r="F53" s="37" t="str">
        <f>Number</f>
        <v>#</v>
      </c>
      <c r="G53" s="71">
        <f>G51-G50+1</f>
        <v>7</v>
      </c>
      <c r="H53" s="71">
        <f>H51-H50+1</f>
        <v>5</v>
      </c>
    </row>
    <row r="54" spans="3:25" outlineLevel="1" x14ac:dyDescent="0.2"/>
    <row r="55" spans="3:25" outlineLevel="1" x14ac:dyDescent="0.2">
      <c r="E55" s="58" t="s">
        <v>95</v>
      </c>
      <c r="F55" s="37" t="str">
        <f>Multiple</f>
        <v>x</v>
      </c>
      <c r="H55" s="68">
        <f>IF(H53,G53/H53,)</f>
        <v>1.4</v>
      </c>
    </row>
    <row r="56" spans="3:25" outlineLevel="1" x14ac:dyDescent="0.2"/>
    <row r="57" spans="3:25" outlineLevel="1" x14ac:dyDescent="0.2"/>
    <row r="58" spans="3:25" ht="16.5" outlineLevel="1" x14ac:dyDescent="0.25">
      <c r="C58" s="4" t="str">
        <f>C37</f>
        <v>Calculations</v>
      </c>
    </row>
    <row r="59" spans="3:25" outlineLevel="1" x14ac:dyDescent="0.2"/>
    <row r="60" spans="3:25" ht="15" outlineLevel="1" x14ac:dyDescent="0.25">
      <c r="D60" s="5" t="s">
        <v>99</v>
      </c>
      <c r="L60" s="75"/>
      <c r="M60" s="75"/>
      <c r="N60" s="75"/>
      <c r="O60" s="75"/>
      <c r="P60" s="75"/>
      <c r="Q60" s="75"/>
      <c r="R60" s="75"/>
    </row>
    <row r="61" spans="3:25" outlineLevel="1" x14ac:dyDescent="0.2"/>
    <row r="62" spans="3:25" outlineLevel="1" x14ac:dyDescent="0.2">
      <c r="E62" s="58" t="str">
        <f>E12</f>
        <v>Period</v>
      </c>
      <c r="F62" s="37" t="str">
        <f>Number</f>
        <v>#</v>
      </c>
      <c r="J62" s="61">
        <f t="shared" ref="J62:X62" si="6">J$12</f>
        <v>1</v>
      </c>
      <c r="K62" s="61">
        <f t="shared" si="6"/>
        <v>2</v>
      </c>
      <c r="L62" s="61">
        <f t="shared" si="6"/>
        <v>3</v>
      </c>
      <c r="M62" s="61">
        <f t="shared" si="6"/>
        <v>4</v>
      </c>
      <c r="N62" s="61">
        <f t="shared" si="6"/>
        <v>5</v>
      </c>
      <c r="O62" s="61">
        <f t="shared" si="6"/>
        <v>6</v>
      </c>
      <c r="P62" s="61">
        <f t="shared" si="6"/>
        <v>7</v>
      </c>
      <c r="Q62" s="61">
        <f t="shared" si="6"/>
        <v>8</v>
      </c>
      <c r="R62" s="61">
        <f t="shared" si="6"/>
        <v>9</v>
      </c>
      <c r="S62" s="61">
        <f t="shared" si="6"/>
        <v>10</v>
      </c>
      <c r="T62" s="61">
        <f t="shared" si="6"/>
        <v>11</v>
      </c>
      <c r="U62" s="61">
        <f t="shared" si="6"/>
        <v>12</v>
      </c>
      <c r="V62" s="61">
        <f t="shared" si="6"/>
        <v>13</v>
      </c>
      <c r="W62" s="61">
        <f t="shared" si="6"/>
        <v>14</v>
      </c>
      <c r="X62" s="61">
        <f t="shared" si="6"/>
        <v>15</v>
      </c>
      <c r="Y62" s="23"/>
    </row>
    <row r="63" spans="3:25" outlineLevel="1" x14ac:dyDescent="0.2">
      <c r="E63" s="58" t="s">
        <v>102</v>
      </c>
      <c r="F63" s="37" t="str">
        <f>Boolean</f>
        <v>[1,0]</v>
      </c>
      <c r="J63" s="69">
        <f t="shared" ref="J63:X63" si="7">AND(J$62&gt;=$H$50,J$62&lt;=$H$51)*1</f>
        <v>0</v>
      </c>
      <c r="K63" s="69">
        <f t="shared" si="7"/>
        <v>0</v>
      </c>
      <c r="L63" s="69">
        <f t="shared" si="7"/>
        <v>0</v>
      </c>
      <c r="M63" s="69">
        <f t="shared" si="7"/>
        <v>1</v>
      </c>
      <c r="N63" s="69">
        <f t="shared" si="7"/>
        <v>1</v>
      </c>
      <c r="O63" s="69">
        <f t="shared" si="7"/>
        <v>1</v>
      </c>
      <c r="P63" s="69">
        <f t="shared" si="7"/>
        <v>1</v>
      </c>
      <c r="Q63" s="69">
        <f t="shared" si="7"/>
        <v>1</v>
      </c>
      <c r="R63" s="69">
        <f t="shared" si="7"/>
        <v>0</v>
      </c>
      <c r="S63" s="69">
        <f t="shared" si="7"/>
        <v>0</v>
      </c>
      <c r="T63" s="69">
        <f t="shared" si="7"/>
        <v>0</v>
      </c>
      <c r="U63" s="69">
        <f t="shared" si="7"/>
        <v>0</v>
      </c>
      <c r="V63" s="69">
        <f t="shared" si="7"/>
        <v>0</v>
      </c>
      <c r="W63" s="69">
        <f t="shared" si="7"/>
        <v>0</v>
      </c>
      <c r="X63" s="69">
        <f t="shared" si="7"/>
        <v>0</v>
      </c>
      <c r="Y63" s="23" t="str">
        <f t="shared" ref="Y63:Y65" ca="1" si="8">IFERROR(_xlfn.FORMULATEXT(J63),"")</f>
        <v>=AND(J$62&gt;=$H$50,J$62&lt;=$H$51)*1</v>
      </c>
    </row>
    <row r="64" spans="3:25" outlineLevel="1" x14ac:dyDescent="0.2">
      <c r="E64" s="58" t="s">
        <v>100</v>
      </c>
      <c r="F64" s="37" t="str">
        <f>Number</f>
        <v>#</v>
      </c>
      <c r="J64" s="72">
        <f>IF(J$63,I65+($G$50-1)*(J$62=$H$50),)</f>
        <v>0</v>
      </c>
      <c r="K64" s="72">
        <f t="shared" ref="K64:X64" si="9">IF(K$63,J65+($G$50-1)*(K$62=$H$50),)</f>
        <v>0</v>
      </c>
      <c r="L64" s="72">
        <f t="shared" si="9"/>
        <v>0</v>
      </c>
      <c r="M64" s="72">
        <f t="shared" si="9"/>
        <v>3</v>
      </c>
      <c r="N64" s="72">
        <f t="shared" si="9"/>
        <v>4.4000000000000004</v>
      </c>
      <c r="O64" s="72">
        <f t="shared" si="9"/>
        <v>5.8000000000000007</v>
      </c>
      <c r="P64" s="72">
        <f t="shared" si="9"/>
        <v>7.2000000000000011</v>
      </c>
      <c r="Q64" s="72">
        <f t="shared" si="9"/>
        <v>8.6000000000000014</v>
      </c>
      <c r="R64" s="72">
        <f t="shared" si="9"/>
        <v>0</v>
      </c>
      <c r="S64" s="72">
        <f t="shared" si="9"/>
        <v>0</v>
      </c>
      <c r="T64" s="72">
        <f t="shared" si="9"/>
        <v>0</v>
      </c>
      <c r="U64" s="72">
        <f t="shared" si="9"/>
        <v>0</v>
      </c>
      <c r="V64" s="72">
        <f t="shared" si="9"/>
        <v>0</v>
      </c>
      <c r="W64" s="72">
        <f t="shared" si="9"/>
        <v>0</v>
      </c>
      <c r="X64" s="72">
        <f t="shared" si="9"/>
        <v>0</v>
      </c>
      <c r="Y64" s="23" t="str">
        <f t="shared" ca="1" si="8"/>
        <v>=IF(J$63,I65+($G$50-1)*(J$62=$H$50),)</v>
      </c>
    </row>
    <row r="65" spans="5:25" ht="12.75" outlineLevel="1" x14ac:dyDescent="0.2">
      <c r="E65" s="58" t="s">
        <v>101</v>
      </c>
      <c r="F65" s="37" t="str">
        <f>Number</f>
        <v>#</v>
      </c>
      <c r="I65" s="28"/>
      <c r="J65" s="72">
        <f t="shared" ref="J65:X65" si="10">IF(J$63,J64+Period_Factor,)</f>
        <v>0</v>
      </c>
      <c r="K65" s="72">
        <f t="shared" si="10"/>
        <v>0</v>
      </c>
      <c r="L65" s="72">
        <f t="shared" si="10"/>
        <v>0</v>
      </c>
      <c r="M65" s="72">
        <f t="shared" si="10"/>
        <v>4.4000000000000004</v>
      </c>
      <c r="N65" s="72">
        <f t="shared" si="10"/>
        <v>5.8000000000000007</v>
      </c>
      <c r="O65" s="72">
        <f t="shared" si="10"/>
        <v>7.2000000000000011</v>
      </c>
      <c r="P65" s="72">
        <f t="shared" si="10"/>
        <v>8.6000000000000014</v>
      </c>
      <c r="Q65" s="72">
        <f t="shared" si="10"/>
        <v>10.000000000000002</v>
      </c>
      <c r="R65" s="72">
        <f t="shared" si="10"/>
        <v>0</v>
      </c>
      <c r="S65" s="72">
        <f t="shared" si="10"/>
        <v>0</v>
      </c>
      <c r="T65" s="72">
        <f t="shared" si="10"/>
        <v>0</v>
      </c>
      <c r="U65" s="72">
        <f t="shared" si="10"/>
        <v>0</v>
      </c>
      <c r="V65" s="72">
        <f t="shared" si="10"/>
        <v>0</v>
      </c>
      <c r="W65" s="72">
        <f t="shared" si="10"/>
        <v>0</v>
      </c>
      <c r="X65" s="72">
        <f t="shared" si="10"/>
        <v>0</v>
      </c>
      <c r="Y65" s="23" t="str">
        <f t="shared" ca="1" si="8"/>
        <v>=IF(J$63,J64+Period_Factor,)</v>
      </c>
    </row>
    <row r="66" spans="5:25" outlineLevel="1" x14ac:dyDescent="0.2">
      <c r="Y66" s="23"/>
    </row>
    <row r="67" spans="5:25" outlineLevel="1" x14ac:dyDescent="0.2">
      <c r="E67" s="58" t="s">
        <v>105</v>
      </c>
      <c r="F67" s="37" t="str">
        <f>Number</f>
        <v>#</v>
      </c>
      <c r="J67" s="70">
        <f>IF(ROUNDUP(J$64,0)-J64,ROUNDUP(J$64,0),)</f>
        <v>0</v>
      </c>
      <c r="K67" s="70">
        <f t="shared" ref="K67:X67" si="11">IF(ROUNDUP(K$64,0)-K64,ROUNDUP(K$64,0),)</f>
        <v>0</v>
      </c>
      <c r="L67" s="70">
        <f t="shared" si="11"/>
        <v>0</v>
      </c>
      <c r="M67" s="70">
        <f t="shared" si="11"/>
        <v>0</v>
      </c>
      <c r="N67" s="70">
        <f t="shared" si="11"/>
        <v>5</v>
      </c>
      <c r="O67" s="70">
        <f t="shared" si="11"/>
        <v>6</v>
      </c>
      <c r="P67" s="70">
        <f t="shared" si="11"/>
        <v>8</v>
      </c>
      <c r="Q67" s="70">
        <f t="shared" si="11"/>
        <v>9</v>
      </c>
      <c r="R67" s="70">
        <f t="shared" si="11"/>
        <v>0</v>
      </c>
      <c r="S67" s="70">
        <f t="shared" si="11"/>
        <v>0</v>
      </c>
      <c r="T67" s="70">
        <f t="shared" si="11"/>
        <v>0</v>
      </c>
      <c r="U67" s="70">
        <f t="shared" si="11"/>
        <v>0</v>
      </c>
      <c r="V67" s="70">
        <f t="shared" si="11"/>
        <v>0</v>
      </c>
      <c r="W67" s="70">
        <f t="shared" si="11"/>
        <v>0</v>
      </c>
      <c r="X67" s="70">
        <f t="shared" si="11"/>
        <v>0</v>
      </c>
      <c r="Y67" s="23" t="str">
        <f ca="1">IFERROR(_xlfn.FORMULATEXT(J67),"")</f>
        <v>=IF(ROUNDUP(J$64,0)-J64,ROUNDUP(J$64,0),)</v>
      </c>
    </row>
    <row r="68" spans="5:25" outlineLevel="1" x14ac:dyDescent="0.2">
      <c r="E68" s="58" t="s">
        <v>106</v>
      </c>
      <c r="F68" s="37" t="str">
        <f>Number</f>
        <v>#</v>
      </c>
      <c r="J68" s="70">
        <f>IF(J$64,ROUNDUP(J$64,0)+1,)</f>
        <v>0</v>
      </c>
      <c r="K68" s="70">
        <f t="shared" ref="K68:X68" si="12">IF(K$64,ROUNDUP(K$64,0)+1,)</f>
        <v>0</v>
      </c>
      <c r="L68" s="70">
        <f t="shared" si="12"/>
        <v>0</v>
      </c>
      <c r="M68" s="70">
        <f t="shared" si="12"/>
        <v>4</v>
      </c>
      <c r="N68" s="70">
        <f t="shared" si="12"/>
        <v>6</v>
      </c>
      <c r="O68" s="70">
        <f t="shared" si="12"/>
        <v>7</v>
      </c>
      <c r="P68" s="70">
        <f t="shared" si="12"/>
        <v>9</v>
      </c>
      <c r="Q68" s="70">
        <f t="shared" si="12"/>
        <v>10</v>
      </c>
      <c r="R68" s="70">
        <f t="shared" si="12"/>
        <v>0</v>
      </c>
      <c r="S68" s="70">
        <f t="shared" si="12"/>
        <v>0</v>
      </c>
      <c r="T68" s="70">
        <f t="shared" si="12"/>
        <v>0</v>
      </c>
      <c r="U68" s="70">
        <f t="shared" si="12"/>
        <v>0</v>
      </c>
      <c r="V68" s="70">
        <f t="shared" si="12"/>
        <v>0</v>
      </c>
      <c r="W68" s="70">
        <f t="shared" si="12"/>
        <v>0</v>
      </c>
      <c r="X68" s="70">
        <f t="shared" si="12"/>
        <v>0</v>
      </c>
      <c r="Y68" s="23" t="str">
        <f t="shared" ref="Y68:Y77" ca="1" si="13">IFERROR(_xlfn.FORMULATEXT(J68),"")</f>
        <v>=IF(J$64,ROUNDUP(J$64,0)+1,)</v>
      </c>
    </row>
    <row r="69" spans="5:25" outlineLevel="1" x14ac:dyDescent="0.2">
      <c r="E69" s="58" t="s">
        <v>107</v>
      </c>
      <c r="F69" s="37" t="str">
        <f>Number</f>
        <v>#</v>
      </c>
      <c r="J69" s="70">
        <f>ROUNDDOWN(J$65,0)</f>
        <v>0</v>
      </c>
      <c r="K69" s="70">
        <f t="shared" ref="K69:X69" si="14">ROUNDDOWN(K$65,0)</f>
        <v>0</v>
      </c>
      <c r="L69" s="70">
        <f t="shared" si="14"/>
        <v>0</v>
      </c>
      <c r="M69" s="70">
        <f t="shared" si="14"/>
        <v>4</v>
      </c>
      <c r="N69" s="70">
        <f t="shared" si="14"/>
        <v>5</v>
      </c>
      <c r="O69" s="70">
        <f t="shared" si="14"/>
        <v>7</v>
      </c>
      <c r="P69" s="70">
        <f t="shared" si="14"/>
        <v>8</v>
      </c>
      <c r="Q69" s="70">
        <f t="shared" si="14"/>
        <v>10</v>
      </c>
      <c r="R69" s="70">
        <f t="shared" si="14"/>
        <v>0</v>
      </c>
      <c r="S69" s="70">
        <f t="shared" si="14"/>
        <v>0</v>
      </c>
      <c r="T69" s="70">
        <f t="shared" si="14"/>
        <v>0</v>
      </c>
      <c r="U69" s="70">
        <f t="shared" si="14"/>
        <v>0</v>
      </c>
      <c r="V69" s="70">
        <f t="shared" si="14"/>
        <v>0</v>
      </c>
      <c r="W69" s="70">
        <f t="shared" si="14"/>
        <v>0</v>
      </c>
      <c r="X69" s="70">
        <f t="shared" si="14"/>
        <v>0</v>
      </c>
      <c r="Y69" s="23" t="str">
        <f t="shared" ca="1" si="13"/>
        <v>=ROUNDDOWN(J$65,0)</v>
      </c>
    </row>
    <row r="70" spans="5:25" outlineLevel="1" x14ac:dyDescent="0.2">
      <c r="E70" s="58" t="s">
        <v>108</v>
      </c>
      <c r="F70" s="37" t="str">
        <f>Number</f>
        <v>#</v>
      </c>
      <c r="J70" s="70">
        <f>IF(ROUNDUP(J$65,0)-J65,ROUNDUP(J$65,0),)</f>
        <v>0</v>
      </c>
      <c r="K70" s="70">
        <f t="shared" ref="K70:X70" si="15">IF(ROUNDUP(K$65,0)-K65,ROUNDUP(K$65,0),)</f>
        <v>0</v>
      </c>
      <c r="L70" s="70">
        <f t="shared" si="15"/>
        <v>0</v>
      </c>
      <c r="M70" s="70">
        <f t="shared" si="15"/>
        <v>5</v>
      </c>
      <c r="N70" s="70">
        <f t="shared" si="15"/>
        <v>6</v>
      </c>
      <c r="O70" s="70">
        <f t="shared" si="15"/>
        <v>8</v>
      </c>
      <c r="P70" s="70">
        <f t="shared" si="15"/>
        <v>9</v>
      </c>
      <c r="Q70" s="70">
        <f t="shared" si="15"/>
        <v>10</v>
      </c>
      <c r="R70" s="70">
        <f t="shared" si="15"/>
        <v>0</v>
      </c>
      <c r="S70" s="70">
        <f t="shared" si="15"/>
        <v>0</v>
      </c>
      <c r="T70" s="70">
        <f t="shared" si="15"/>
        <v>0</v>
      </c>
      <c r="U70" s="70">
        <f t="shared" si="15"/>
        <v>0</v>
      </c>
      <c r="V70" s="70">
        <f t="shared" si="15"/>
        <v>0</v>
      </c>
      <c r="W70" s="70">
        <f t="shared" si="15"/>
        <v>0</v>
      </c>
      <c r="X70" s="70">
        <f t="shared" si="15"/>
        <v>0</v>
      </c>
      <c r="Y70" s="23" t="str">
        <f t="shared" ca="1" si="13"/>
        <v>=IF(ROUNDUP(J$65,0)-J65,ROUNDUP(J$65,0),)</v>
      </c>
    </row>
    <row r="71" spans="5:25" outlineLevel="1" x14ac:dyDescent="0.2">
      <c r="Y71" s="23"/>
    </row>
    <row r="72" spans="5:25" outlineLevel="1" x14ac:dyDescent="0.2">
      <c r="E72" s="58" t="s">
        <v>109</v>
      </c>
      <c r="F72" s="37" t="str">
        <f>Percentage</f>
        <v>%</v>
      </c>
      <c r="I72" s="40"/>
      <c r="J72" s="73">
        <f t="shared" ref="J72:X72" si="16">MIN(MOD(ROUND(J67-J64,Rounding_Accuracy),1),Period_Factor)*J$63</f>
        <v>0</v>
      </c>
      <c r="K72" s="73">
        <f t="shared" si="16"/>
        <v>0</v>
      </c>
      <c r="L72" s="73">
        <f t="shared" si="16"/>
        <v>0</v>
      </c>
      <c r="M72" s="73">
        <f t="shared" si="16"/>
        <v>0</v>
      </c>
      <c r="N72" s="73">
        <f t="shared" si="16"/>
        <v>0.6</v>
      </c>
      <c r="O72" s="73">
        <f t="shared" si="16"/>
        <v>0.2</v>
      </c>
      <c r="P72" s="73">
        <f t="shared" si="16"/>
        <v>0.8</v>
      </c>
      <c r="Q72" s="73">
        <f t="shared" si="16"/>
        <v>0.4</v>
      </c>
      <c r="R72" s="73">
        <f t="shared" si="16"/>
        <v>0</v>
      </c>
      <c r="S72" s="73">
        <f t="shared" si="16"/>
        <v>0</v>
      </c>
      <c r="T72" s="73">
        <f t="shared" si="16"/>
        <v>0</v>
      </c>
      <c r="U72" s="73">
        <f t="shared" si="16"/>
        <v>0</v>
      </c>
      <c r="V72" s="73">
        <f t="shared" si="16"/>
        <v>0</v>
      </c>
      <c r="W72" s="73">
        <f t="shared" si="16"/>
        <v>0</v>
      </c>
      <c r="X72" s="73">
        <f t="shared" si="16"/>
        <v>0</v>
      </c>
      <c r="Y72" s="23" t="str">
        <f t="shared" ca="1" si="13"/>
        <v>=MIN(MOD(ROUND(J67-J64,Rounding_Accuracy),1),Period_Factor)*J$63</v>
      </c>
    </row>
    <row r="73" spans="5:25" outlineLevel="1" x14ac:dyDescent="0.2">
      <c r="E73" s="58" t="s">
        <v>113</v>
      </c>
      <c r="F73" s="37" t="str">
        <f>Percentage</f>
        <v>%</v>
      </c>
      <c r="I73" s="40"/>
      <c r="J73" s="73">
        <f t="shared" ref="J73:X73" si="17">MIN(IF(AND(J$69&gt;=J$68,J$68*J$69&lt;&gt;0),MIN(Period_Factor,1)*(J$69-J$68+1),),Period_Factor-J$72)</f>
        <v>0</v>
      </c>
      <c r="K73" s="73">
        <f t="shared" si="17"/>
        <v>0</v>
      </c>
      <c r="L73" s="73">
        <f t="shared" si="17"/>
        <v>0</v>
      </c>
      <c r="M73" s="73">
        <f t="shared" si="17"/>
        <v>1</v>
      </c>
      <c r="N73" s="73">
        <f t="shared" si="17"/>
        <v>0</v>
      </c>
      <c r="O73" s="73">
        <f t="shared" si="17"/>
        <v>1</v>
      </c>
      <c r="P73" s="73">
        <f t="shared" si="17"/>
        <v>0</v>
      </c>
      <c r="Q73" s="73">
        <f t="shared" si="17"/>
        <v>0.99999999999999989</v>
      </c>
      <c r="R73" s="73">
        <f t="shared" si="17"/>
        <v>0</v>
      </c>
      <c r="S73" s="73">
        <f t="shared" si="17"/>
        <v>0</v>
      </c>
      <c r="T73" s="73">
        <f t="shared" si="17"/>
        <v>0</v>
      </c>
      <c r="U73" s="73">
        <f t="shared" si="17"/>
        <v>0</v>
      </c>
      <c r="V73" s="73">
        <f t="shared" si="17"/>
        <v>0</v>
      </c>
      <c r="W73" s="73">
        <f t="shared" si="17"/>
        <v>0</v>
      </c>
      <c r="X73" s="73">
        <f t="shared" si="17"/>
        <v>0</v>
      </c>
      <c r="Y73" s="23" t="str">
        <f t="shared" ca="1" si="13"/>
        <v>=MIN(IF(AND(J$69&gt;=J$68,J$68*J$69&lt;&gt;0),MIN(Period_Factor,1)*(J$69-J$68+1),),Period_Factor-J$72)</v>
      </c>
    </row>
    <row r="74" spans="5:25" outlineLevel="1" x14ac:dyDescent="0.2">
      <c r="E74" s="58" t="s">
        <v>110</v>
      </c>
      <c r="F74" s="37" t="str">
        <f>Percentage</f>
        <v>%</v>
      </c>
      <c r="I74" s="40"/>
      <c r="J74" s="73">
        <f t="shared" ref="J74:X74" si="18">MOD((Period_Factor-SUM(J72:J73))*J$63,1)</f>
        <v>0</v>
      </c>
      <c r="K74" s="73">
        <f t="shared" si="18"/>
        <v>0</v>
      </c>
      <c r="L74" s="73">
        <f t="shared" si="18"/>
        <v>0</v>
      </c>
      <c r="M74" s="73">
        <f t="shared" si="18"/>
        <v>0.39999999999999991</v>
      </c>
      <c r="N74" s="73">
        <f t="shared" si="18"/>
        <v>0.79999999999999993</v>
      </c>
      <c r="O74" s="73">
        <f t="shared" si="18"/>
        <v>0.19999999999999996</v>
      </c>
      <c r="P74" s="73">
        <f t="shared" si="18"/>
        <v>0.59999999999999987</v>
      </c>
      <c r="Q74" s="73">
        <f t="shared" si="18"/>
        <v>0</v>
      </c>
      <c r="R74" s="73">
        <f t="shared" si="18"/>
        <v>0</v>
      </c>
      <c r="S74" s="73">
        <f t="shared" si="18"/>
        <v>0</v>
      </c>
      <c r="T74" s="73">
        <f t="shared" si="18"/>
        <v>0</v>
      </c>
      <c r="U74" s="73">
        <f t="shared" si="18"/>
        <v>0</v>
      </c>
      <c r="V74" s="73">
        <f t="shared" si="18"/>
        <v>0</v>
      </c>
      <c r="W74" s="73">
        <f t="shared" si="18"/>
        <v>0</v>
      </c>
      <c r="X74" s="73">
        <f t="shared" si="18"/>
        <v>0</v>
      </c>
      <c r="Y74" s="23" t="str">
        <f t="shared" ca="1" si="13"/>
        <v>=MOD((Period_Factor-SUM(J72:J73))*J$63,1)</v>
      </c>
    </row>
    <row r="75" spans="5:25" outlineLevel="1" x14ac:dyDescent="0.2">
      <c r="Y75" s="23"/>
    </row>
    <row r="76" spans="5:25" outlineLevel="1" x14ac:dyDescent="0.2">
      <c r="J76" s="61">
        <f t="shared" ref="J76:X76" si="19">J$12</f>
        <v>1</v>
      </c>
      <c r="K76" s="61">
        <f t="shared" si="19"/>
        <v>2</v>
      </c>
      <c r="L76" s="61">
        <f t="shared" si="19"/>
        <v>3</v>
      </c>
      <c r="M76" s="61">
        <f t="shared" si="19"/>
        <v>4</v>
      </c>
      <c r="N76" s="61">
        <f t="shared" si="19"/>
        <v>5</v>
      </c>
      <c r="O76" s="61">
        <f t="shared" si="19"/>
        <v>6</v>
      </c>
      <c r="P76" s="61">
        <f t="shared" si="19"/>
        <v>7</v>
      </c>
      <c r="Q76" s="61">
        <f t="shared" si="19"/>
        <v>8</v>
      </c>
      <c r="R76" s="61">
        <f t="shared" si="19"/>
        <v>9</v>
      </c>
      <c r="S76" s="61">
        <f t="shared" si="19"/>
        <v>10</v>
      </c>
      <c r="T76" s="61">
        <f t="shared" si="19"/>
        <v>11</v>
      </c>
      <c r="U76" s="61">
        <f t="shared" si="19"/>
        <v>12</v>
      </c>
      <c r="V76" s="61">
        <f t="shared" si="19"/>
        <v>13</v>
      </c>
      <c r="W76" s="61">
        <f t="shared" si="19"/>
        <v>14</v>
      </c>
      <c r="X76" s="61">
        <f t="shared" si="19"/>
        <v>15</v>
      </c>
      <c r="Y76" s="23"/>
    </row>
    <row r="77" spans="5:25" outlineLevel="1" x14ac:dyDescent="0.2">
      <c r="E77" s="58" t="str">
        <f>C20</f>
        <v>Revised Forecast</v>
      </c>
      <c r="F77" s="37" t="str">
        <f>Currency</f>
        <v>$</v>
      </c>
      <c r="J77" s="72">
        <f t="shared" ref="J77:X77" si="20">(SUMIF(LU_Periods,J$67,LU_Original_Forecast_Data)*J$72)
+(SUMIFS(LU_Original_Forecast_Data,LU_Periods,"&gt;="&amp;J$68,LU_Periods,"&lt;="&amp;J$69)*MIN(Period_Factor,1))
+(SUMIF(LU_Periods,J$70,LU_Original_Forecast_Data)*J$74)</f>
        <v>0</v>
      </c>
      <c r="K77" s="72">
        <f t="shared" si="20"/>
        <v>0</v>
      </c>
      <c r="L77" s="72">
        <f t="shared" si="20"/>
        <v>0</v>
      </c>
      <c r="M77" s="72">
        <f t="shared" si="20"/>
        <v>1</v>
      </c>
      <c r="N77" s="72">
        <f t="shared" si="20"/>
        <v>80</v>
      </c>
      <c r="O77" s="72">
        <f t="shared" si="20"/>
        <v>20</v>
      </c>
      <c r="P77" s="72">
        <f t="shared" si="20"/>
        <v>0</v>
      </c>
      <c r="Q77" s="72">
        <f t="shared" si="20"/>
        <v>1000</v>
      </c>
      <c r="R77" s="72">
        <f t="shared" si="20"/>
        <v>0</v>
      </c>
      <c r="S77" s="72">
        <f t="shared" si="20"/>
        <v>0</v>
      </c>
      <c r="T77" s="72">
        <f t="shared" si="20"/>
        <v>0</v>
      </c>
      <c r="U77" s="72">
        <f t="shared" si="20"/>
        <v>0</v>
      </c>
      <c r="V77" s="72">
        <f t="shared" si="20"/>
        <v>0</v>
      </c>
      <c r="W77" s="72">
        <f t="shared" si="20"/>
        <v>0</v>
      </c>
      <c r="X77" s="72">
        <f t="shared" si="20"/>
        <v>0</v>
      </c>
      <c r="Y77" s="23" t="str">
        <f t="shared" ca="1" si="13"/>
        <v>=(SUMIF(LU_Periods,J$67,LU_Original_Forecast_Data)*J$72)
+(SUMIFS(LU_Original_Forecast_Data,LU_Periods,"&gt;="&amp;J$68,LU_Periods,"&lt;="&amp;J$69)*MIN(Period_Factor,1))
+(SUMIF(LU_Periods,J$70,LU_Original_Forecast_Data)*J$74)</v>
      </c>
    </row>
    <row r="78" spans="5:25" s="81" customFormat="1" outlineLevel="1" x14ac:dyDescent="0.2"/>
    <row r="79" spans="5:25" s="81" customFormat="1" outlineLevel="1" x14ac:dyDescent="0.2">
      <c r="E79" s="82" t="s">
        <v>136</v>
      </c>
      <c r="F79" s="82"/>
      <c r="G79" s="82"/>
      <c r="H79" s="82"/>
      <c r="I79" s="82"/>
      <c r="J79" s="83" t="s">
        <v>121</v>
      </c>
      <c r="K79" s="83" t="s">
        <v>122</v>
      </c>
      <c r="L79" s="83" t="s">
        <v>123</v>
      </c>
      <c r="M79" s="83" t="s">
        <v>124</v>
      </c>
      <c r="N79" s="83" t="s">
        <v>125</v>
      </c>
      <c r="O79" s="83" t="s">
        <v>126</v>
      </c>
      <c r="P79" s="83" t="s">
        <v>127</v>
      </c>
      <c r="Q79" s="83" t="s">
        <v>128</v>
      </c>
      <c r="R79" s="83" t="s">
        <v>129</v>
      </c>
      <c r="S79" s="83" t="s">
        <v>130</v>
      </c>
      <c r="T79" s="83" t="s">
        <v>131</v>
      </c>
      <c r="U79" s="83" t="s">
        <v>132</v>
      </c>
      <c r="V79" s="83" t="s">
        <v>133</v>
      </c>
      <c r="W79" s="83" t="s">
        <v>134</v>
      </c>
      <c r="X79" s="83" t="s">
        <v>135</v>
      </c>
    </row>
    <row r="80" spans="5:25" s="81" customFormat="1" outlineLevel="1" x14ac:dyDescent="0.2">
      <c r="E80" s="82"/>
      <c r="F80" s="82"/>
      <c r="G80" s="82"/>
      <c r="H80" s="82"/>
      <c r="I80" s="63">
        <f>SUM(Invoked_Function[])</f>
        <v>1101.0000000000002</v>
      </c>
      <c r="J80" s="84"/>
      <c r="K80" s="84"/>
      <c r="L80" s="84"/>
      <c r="M80" s="84">
        <v>1</v>
      </c>
      <c r="N80" s="84">
        <v>80</v>
      </c>
      <c r="O80" s="84">
        <v>19.999999999999993</v>
      </c>
      <c r="P80" s="84">
        <v>0</v>
      </c>
      <c r="Q80" s="84">
        <v>1000.0000000000002</v>
      </c>
      <c r="R80" s="84"/>
      <c r="S80" s="84"/>
      <c r="T80" s="84"/>
      <c r="U80" s="84"/>
      <c r="V80" s="84"/>
      <c r="W80" s="84"/>
      <c r="X80" s="84"/>
    </row>
    <row r="81" spans="2:26" ht="12.75" outlineLevel="1" x14ac:dyDescent="0.2">
      <c r="I81" s="67">
        <f>+I80-I34</f>
        <v>0</v>
      </c>
      <c r="J81" s="67">
        <f>+J80-J77</f>
        <v>0</v>
      </c>
      <c r="K81" s="67">
        <f>+K80-K77</f>
        <v>0</v>
      </c>
      <c r="L81" s="67">
        <f>+L80-L77</f>
        <v>0</v>
      </c>
      <c r="M81" s="67">
        <f>+M80-M77</f>
        <v>0</v>
      </c>
      <c r="N81" s="67">
        <f>+N80-N77</f>
        <v>0</v>
      </c>
      <c r="O81" s="67">
        <f>+O80-O77</f>
        <v>0</v>
      </c>
      <c r="P81" s="67">
        <f>+P80-P77</f>
        <v>0</v>
      </c>
      <c r="Q81" s="67">
        <f>+Q80-Q77</f>
        <v>0</v>
      </c>
      <c r="R81" s="67">
        <f>+R80-R77</f>
        <v>0</v>
      </c>
      <c r="S81" s="67">
        <f>+S80-S77</f>
        <v>0</v>
      </c>
      <c r="T81" s="67">
        <f>+T80-T77</f>
        <v>0</v>
      </c>
      <c r="U81" s="67">
        <f>+U80-U77</f>
        <v>0</v>
      </c>
      <c r="V81" s="67">
        <f>+V80-V77</f>
        <v>0</v>
      </c>
      <c r="W81" s="67">
        <f>+W80-W77</f>
        <v>0</v>
      </c>
      <c r="X81" s="67">
        <f>+X80-X77</f>
        <v>0</v>
      </c>
    </row>
    <row r="82" spans="2:26" outlineLevel="1" x14ac:dyDescent="0.2"/>
    <row r="83" spans="2:26" ht="16.5" thickBot="1" x14ac:dyDescent="0.3">
      <c r="B83" s="48">
        <f>MAX($B$5:$B82)+1</f>
        <v>4</v>
      </c>
      <c r="C83" s="3" t="s">
        <v>66</v>
      </c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2:26" ht="12.75" outlineLevel="1" thickTop="1" x14ac:dyDescent="0.2"/>
    <row r="85" spans="2:26" ht="16.5" outlineLevel="1" x14ac:dyDescent="0.25">
      <c r="C85" s="4" t="s">
        <v>114</v>
      </c>
    </row>
    <row r="86" spans="2:26" outlineLevel="1" collapsed="1" x14ac:dyDescent="0.2"/>
    <row r="87" spans="2:26" ht="16.5" hidden="1" outlineLevel="2" x14ac:dyDescent="0.25">
      <c r="C87" s="4"/>
      <c r="D87" s="5" t="s">
        <v>115</v>
      </c>
    </row>
    <row r="88" spans="2:26" hidden="1" outlineLevel="2" x14ac:dyDescent="0.2"/>
    <row r="89" spans="2:26" ht="12.75" hidden="1" outlineLevel="2" x14ac:dyDescent="0.2">
      <c r="I89" s="28">
        <f>I34</f>
        <v>1101</v>
      </c>
      <c r="J89" s="59">
        <v>1</v>
      </c>
      <c r="K89" s="59">
        <v>2</v>
      </c>
      <c r="L89" s="59">
        <v>3</v>
      </c>
      <c r="M89" s="59">
        <v>4</v>
      </c>
      <c r="N89" s="59">
        <v>5</v>
      </c>
      <c r="O89" s="59">
        <v>6</v>
      </c>
      <c r="P89" s="59">
        <v>7</v>
      </c>
      <c r="Q89" s="59">
        <v>8</v>
      </c>
      <c r="R89" s="59">
        <v>9</v>
      </c>
      <c r="S89" s="59">
        <v>10</v>
      </c>
      <c r="T89" s="59">
        <v>11</v>
      </c>
      <c r="U89" s="59">
        <v>12</v>
      </c>
      <c r="V89" s="59">
        <v>13</v>
      </c>
      <c r="W89" s="59">
        <v>14</v>
      </c>
      <c r="X89" s="59">
        <v>15</v>
      </c>
    </row>
    <row r="90" spans="2:26" hidden="1" outlineLevel="2" x14ac:dyDescent="0.2">
      <c r="I90" s="59">
        <v>1</v>
      </c>
      <c r="J90" s="39">
        <f t="dataTable" ref="J90:X104" dt2D="1" dtr="1" r1="G27" r2="G28"/>
        <v>1101</v>
      </c>
      <c r="K90" s="39">
        <v>0</v>
      </c>
      <c r="L90" s="39">
        <v>0</v>
      </c>
      <c r="M90" s="39">
        <v>0</v>
      </c>
      <c r="N90" s="39">
        <v>0</v>
      </c>
      <c r="O90" s="39">
        <v>0</v>
      </c>
      <c r="P90" s="39">
        <v>0</v>
      </c>
      <c r="Q90" s="39">
        <v>0</v>
      </c>
      <c r="R90" s="39">
        <v>0</v>
      </c>
      <c r="S90" s="39">
        <v>0</v>
      </c>
      <c r="T90" s="39">
        <v>0</v>
      </c>
      <c r="U90" s="39">
        <v>0</v>
      </c>
      <c r="V90" s="39">
        <v>0</v>
      </c>
      <c r="W90" s="39">
        <v>0</v>
      </c>
      <c r="X90" s="39">
        <v>0</v>
      </c>
    </row>
    <row r="91" spans="2:26" hidden="1" outlineLevel="2" x14ac:dyDescent="0.2">
      <c r="I91" s="59">
        <v>2</v>
      </c>
      <c r="J91" s="39">
        <v>1101</v>
      </c>
      <c r="K91" s="39">
        <v>1101</v>
      </c>
      <c r="L91" s="39">
        <v>0</v>
      </c>
      <c r="M91" s="39">
        <v>0</v>
      </c>
      <c r="N91" s="39">
        <v>0</v>
      </c>
      <c r="O91" s="39">
        <v>0</v>
      </c>
      <c r="P91" s="39">
        <v>0</v>
      </c>
      <c r="Q91" s="39">
        <v>0</v>
      </c>
      <c r="R91" s="39">
        <v>0</v>
      </c>
      <c r="S91" s="39">
        <v>0</v>
      </c>
      <c r="T91" s="39">
        <v>0</v>
      </c>
      <c r="U91" s="39">
        <v>0</v>
      </c>
      <c r="V91" s="39">
        <v>0</v>
      </c>
      <c r="W91" s="39">
        <v>0</v>
      </c>
      <c r="X91" s="39">
        <v>0</v>
      </c>
    </row>
    <row r="92" spans="2:26" hidden="1" outlineLevel="2" x14ac:dyDescent="0.2">
      <c r="I92" s="59">
        <v>3</v>
      </c>
      <c r="J92" s="39">
        <v>1101.0036666666667</v>
      </c>
      <c r="K92" s="39">
        <v>1101</v>
      </c>
      <c r="L92" s="39">
        <v>1101</v>
      </c>
      <c r="M92" s="39">
        <v>0</v>
      </c>
      <c r="N92" s="39">
        <v>0</v>
      </c>
      <c r="O92" s="39">
        <v>0</v>
      </c>
      <c r="P92" s="39">
        <v>0</v>
      </c>
      <c r="Q92" s="39">
        <v>0</v>
      </c>
      <c r="R92" s="39">
        <v>0</v>
      </c>
      <c r="S92" s="39">
        <v>0</v>
      </c>
      <c r="T92" s="39">
        <v>0</v>
      </c>
      <c r="U92" s="39">
        <v>0</v>
      </c>
      <c r="V92" s="39">
        <v>0</v>
      </c>
      <c r="W92" s="39">
        <v>0</v>
      </c>
      <c r="X92" s="39">
        <v>0</v>
      </c>
    </row>
    <row r="93" spans="2:26" hidden="1" outlineLevel="2" x14ac:dyDescent="0.2">
      <c r="I93" s="59">
        <v>4</v>
      </c>
      <c r="J93" s="39">
        <v>1101</v>
      </c>
      <c r="K93" s="39">
        <v>1101.0036666666667</v>
      </c>
      <c r="L93" s="39">
        <v>1101</v>
      </c>
      <c r="M93" s="39">
        <v>1101</v>
      </c>
      <c r="N93" s="39">
        <v>0</v>
      </c>
      <c r="O93" s="39">
        <v>0</v>
      </c>
      <c r="P93" s="39">
        <v>0</v>
      </c>
      <c r="Q93" s="39">
        <v>0</v>
      </c>
      <c r="R93" s="39">
        <v>0</v>
      </c>
      <c r="S93" s="39">
        <v>0</v>
      </c>
      <c r="T93" s="39">
        <v>0</v>
      </c>
      <c r="U93" s="39">
        <v>0</v>
      </c>
      <c r="V93" s="39">
        <v>0</v>
      </c>
      <c r="W93" s="39">
        <v>0</v>
      </c>
      <c r="X93" s="39">
        <v>0</v>
      </c>
    </row>
    <row r="94" spans="2:26" hidden="1" outlineLevel="2" x14ac:dyDescent="0.2">
      <c r="I94" s="59">
        <v>5</v>
      </c>
      <c r="J94" s="39">
        <v>1101</v>
      </c>
      <c r="K94" s="39">
        <v>1101</v>
      </c>
      <c r="L94" s="39">
        <v>1101.0036666666667</v>
      </c>
      <c r="M94" s="39">
        <v>1101</v>
      </c>
      <c r="N94" s="39">
        <v>1101</v>
      </c>
      <c r="O94" s="39">
        <v>0</v>
      </c>
      <c r="P94" s="39">
        <v>0</v>
      </c>
      <c r="Q94" s="39">
        <v>0</v>
      </c>
      <c r="R94" s="39">
        <v>0</v>
      </c>
      <c r="S94" s="39">
        <v>0</v>
      </c>
      <c r="T94" s="39">
        <v>0</v>
      </c>
      <c r="U94" s="39">
        <v>0</v>
      </c>
      <c r="V94" s="39">
        <v>0</v>
      </c>
      <c r="W94" s="39">
        <v>0</v>
      </c>
      <c r="X94" s="39">
        <v>0</v>
      </c>
    </row>
    <row r="95" spans="2:26" hidden="1" outlineLevel="2" x14ac:dyDescent="0.2">
      <c r="I95" s="59">
        <v>6</v>
      </c>
      <c r="J95" s="39">
        <v>1101.0006666666666</v>
      </c>
      <c r="K95" s="39">
        <v>1101</v>
      </c>
      <c r="L95" s="39">
        <v>1101</v>
      </c>
      <c r="M95" s="39">
        <v>1101.0036666666667</v>
      </c>
      <c r="N95" s="39">
        <v>1101</v>
      </c>
      <c r="O95" s="39">
        <v>1101</v>
      </c>
      <c r="P95" s="39">
        <v>0</v>
      </c>
      <c r="Q95" s="39">
        <v>0</v>
      </c>
      <c r="R95" s="39">
        <v>0</v>
      </c>
      <c r="S95" s="39">
        <v>0</v>
      </c>
      <c r="T95" s="39">
        <v>0</v>
      </c>
      <c r="U95" s="39">
        <v>0</v>
      </c>
      <c r="V95" s="39">
        <v>0</v>
      </c>
      <c r="W95" s="39">
        <v>0</v>
      </c>
      <c r="X95" s="39">
        <v>0</v>
      </c>
    </row>
    <row r="96" spans="2:26" hidden="1" outlineLevel="2" x14ac:dyDescent="0.2">
      <c r="I96" s="59">
        <v>7</v>
      </c>
      <c r="J96" s="39">
        <v>1101</v>
      </c>
      <c r="K96" s="39">
        <v>1101.0006666666666</v>
      </c>
      <c r="L96" s="39">
        <v>1101</v>
      </c>
      <c r="M96" s="39">
        <v>1101</v>
      </c>
      <c r="N96" s="39">
        <v>1101.0036666666667</v>
      </c>
      <c r="O96" s="39">
        <v>1101</v>
      </c>
      <c r="P96" s="39">
        <v>1101</v>
      </c>
      <c r="Q96" s="39">
        <v>0</v>
      </c>
      <c r="R96" s="39">
        <v>0</v>
      </c>
      <c r="S96" s="39">
        <v>0</v>
      </c>
      <c r="T96" s="39">
        <v>0</v>
      </c>
      <c r="U96" s="39">
        <v>0</v>
      </c>
      <c r="V96" s="39">
        <v>0</v>
      </c>
      <c r="W96" s="39">
        <v>0</v>
      </c>
      <c r="X96" s="39">
        <v>0</v>
      </c>
    </row>
    <row r="97" spans="4:24" hidden="1" outlineLevel="2" x14ac:dyDescent="0.2">
      <c r="I97" s="59">
        <v>8</v>
      </c>
      <c r="J97" s="39">
        <v>1101</v>
      </c>
      <c r="K97" s="39">
        <v>1101</v>
      </c>
      <c r="L97" s="39">
        <v>1101.0006666666666</v>
      </c>
      <c r="M97" s="39">
        <v>1101</v>
      </c>
      <c r="N97" s="39">
        <v>1101</v>
      </c>
      <c r="O97" s="39">
        <v>1101.0036666666667</v>
      </c>
      <c r="P97" s="39">
        <v>1101</v>
      </c>
      <c r="Q97" s="39">
        <v>1101</v>
      </c>
      <c r="R97" s="39">
        <v>0</v>
      </c>
      <c r="S97" s="39">
        <v>0</v>
      </c>
      <c r="T97" s="39">
        <v>0</v>
      </c>
      <c r="U97" s="39">
        <v>0</v>
      </c>
      <c r="V97" s="39">
        <v>0</v>
      </c>
      <c r="W97" s="39">
        <v>0</v>
      </c>
      <c r="X97" s="39">
        <v>0</v>
      </c>
    </row>
    <row r="98" spans="4:24" hidden="1" outlineLevel="2" x14ac:dyDescent="0.2">
      <c r="I98" s="59">
        <v>9</v>
      </c>
      <c r="J98" s="39">
        <v>1100.996331111111</v>
      </c>
      <c r="K98" s="39">
        <v>1101</v>
      </c>
      <c r="L98" s="39">
        <v>1101</v>
      </c>
      <c r="M98" s="39">
        <v>1101.0006666666666</v>
      </c>
      <c r="N98" s="39">
        <v>1101</v>
      </c>
      <c r="O98" s="39">
        <v>1101</v>
      </c>
      <c r="P98" s="39">
        <v>1101.0036666666667</v>
      </c>
      <c r="Q98" s="39">
        <v>1101</v>
      </c>
      <c r="R98" s="39">
        <v>1101</v>
      </c>
      <c r="S98" s="39">
        <v>0</v>
      </c>
      <c r="T98" s="39">
        <v>0</v>
      </c>
      <c r="U98" s="39">
        <v>0</v>
      </c>
      <c r="V98" s="39">
        <v>0</v>
      </c>
      <c r="W98" s="39">
        <v>0</v>
      </c>
      <c r="X98" s="39">
        <v>0</v>
      </c>
    </row>
    <row r="99" spans="4:24" hidden="1" outlineLevel="2" x14ac:dyDescent="0.2">
      <c r="I99" s="59">
        <v>10</v>
      </c>
      <c r="J99" s="39">
        <v>1101</v>
      </c>
      <c r="K99" s="39">
        <v>1100.996331111111</v>
      </c>
      <c r="L99" s="39">
        <v>1101</v>
      </c>
      <c r="M99" s="39">
        <v>1101</v>
      </c>
      <c r="N99" s="39">
        <v>1101.0006666666666</v>
      </c>
      <c r="O99" s="39">
        <v>1101</v>
      </c>
      <c r="P99" s="39">
        <v>1101</v>
      </c>
      <c r="Q99" s="39">
        <v>1101.0036666666667</v>
      </c>
      <c r="R99" s="39">
        <v>1101</v>
      </c>
      <c r="S99" s="39">
        <v>1101</v>
      </c>
      <c r="T99" s="39">
        <v>0</v>
      </c>
      <c r="U99" s="39">
        <v>0</v>
      </c>
      <c r="V99" s="39">
        <v>0</v>
      </c>
      <c r="W99" s="39">
        <v>0</v>
      </c>
      <c r="X99" s="39">
        <v>0</v>
      </c>
    </row>
    <row r="100" spans="4:24" hidden="1" outlineLevel="2" x14ac:dyDescent="0.2">
      <c r="I100" s="59">
        <v>11</v>
      </c>
      <c r="J100" s="39">
        <v>1100.99764</v>
      </c>
      <c r="K100" s="39">
        <v>1101</v>
      </c>
      <c r="L100" s="39">
        <v>1100.996331111111</v>
      </c>
      <c r="M100" s="39">
        <v>1101</v>
      </c>
      <c r="N100" s="39">
        <v>1101</v>
      </c>
      <c r="O100" s="39">
        <v>1101.0006666666666</v>
      </c>
      <c r="P100" s="39">
        <v>1101</v>
      </c>
      <c r="Q100" s="39">
        <v>1101</v>
      </c>
      <c r="R100" s="39">
        <v>1101.0036666666667</v>
      </c>
      <c r="S100" s="39">
        <v>1101</v>
      </c>
      <c r="T100" s="39">
        <v>1101</v>
      </c>
      <c r="U100" s="39">
        <v>0</v>
      </c>
      <c r="V100" s="39">
        <v>0</v>
      </c>
      <c r="W100" s="39">
        <v>0</v>
      </c>
      <c r="X100" s="39">
        <v>0</v>
      </c>
    </row>
    <row r="101" spans="4:24" hidden="1" outlineLevel="2" x14ac:dyDescent="0.2">
      <c r="I101" s="59">
        <v>12</v>
      </c>
      <c r="J101" s="39">
        <v>1100.9930033333335</v>
      </c>
      <c r="K101" s="39">
        <v>1100.99764</v>
      </c>
      <c r="L101" s="39">
        <v>1101</v>
      </c>
      <c r="M101" s="39">
        <v>1100.996331111111</v>
      </c>
      <c r="N101" s="39">
        <v>1101</v>
      </c>
      <c r="O101" s="39">
        <v>1101</v>
      </c>
      <c r="P101" s="39">
        <v>1101.0006666666666</v>
      </c>
      <c r="Q101" s="39">
        <v>1101</v>
      </c>
      <c r="R101" s="39">
        <v>1101</v>
      </c>
      <c r="S101" s="39">
        <v>1101.0036666666667</v>
      </c>
      <c r="T101" s="39">
        <v>1101</v>
      </c>
      <c r="U101" s="39">
        <v>1101</v>
      </c>
      <c r="V101" s="39">
        <v>0</v>
      </c>
      <c r="W101" s="39">
        <v>0</v>
      </c>
      <c r="X101" s="39">
        <v>0</v>
      </c>
    </row>
    <row r="102" spans="4:24" hidden="1" outlineLevel="2" x14ac:dyDescent="0.2">
      <c r="I102" s="59">
        <v>13</v>
      </c>
      <c r="J102" s="39">
        <v>1101.0023861538461</v>
      </c>
      <c r="K102" s="39">
        <v>1100.9930033333335</v>
      </c>
      <c r="L102" s="39">
        <v>1100.99764</v>
      </c>
      <c r="M102" s="39">
        <v>1101</v>
      </c>
      <c r="N102" s="39">
        <v>1100.996331111111</v>
      </c>
      <c r="O102" s="39">
        <v>1101</v>
      </c>
      <c r="P102" s="39">
        <v>1101</v>
      </c>
      <c r="Q102" s="39">
        <v>1101.0006666666666</v>
      </c>
      <c r="R102" s="39">
        <v>1101</v>
      </c>
      <c r="S102" s="39">
        <v>1101</v>
      </c>
      <c r="T102" s="39">
        <v>1101.0036666666667</v>
      </c>
      <c r="U102" s="39">
        <v>1101</v>
      </c>
      <c r="V102" s="39">
        <v>1101</v>
      </c>
      <c r="W102" s="39">
        <v>0</v>
      </c>
      <c r="X102" s="39">
        <v>0</v>
      </c>
    </row>
    <row r="103" spans="4:24" hidden="1" outlineLevel="2" x14ac:dyDescent="0.2">
      <c r="I103" s="59">
        <v>14</v>
      </c>
      <c r="J103" s="39">
        <v>1101</v>
      </c>
      <c r="K103" s="39">
        <v>1101.0023861538461</v>
      </c>
      <c r="L103" s="39">
        <v>1100.9930033333335</v>
      </c>
      <c r="M103" s="39">
        <v>1100.99764</v>
      </c>
      <c r="N103" s="39">
        <v>1101</v>
      </c>
      <c r="O103" s="39">
        <v>1100.996331111111</v>
      </c>
      <c r="P103" s="39">
        <v>1101</v>
      </c>
      <c r="Q103" s="39">
        <v>1101</v>
      </c>
      <c r="R103" s="39">
        <v>1101.0006666666666</v>
      </c>
      <c r="S103" s="39">
        <v>1101</v>
      </c>
      <c r="T103" s="39">
        <v>1101</v>
      </c>
      <c r="U103" s="39">
        <v>1101.0036666666667</v>
      </c>
      <c r="V103" s="39">
        <v>1101</v>
      </c>
      <c r="W103" s="39">
        <v>1101</v>
      </c>
      <c r="X103" s="39">
        <v>0</v>
      </c>
    </row>
    <row r="104" spans="4:24" hidden="1" outlineLevel="2" x14ac:dyDescent="0.2">
      <c r="I104" s="59">
        <v>15</v>
      </c>
      <c r="J104" s="77">
        <v>1101.0003366666667</v>
      </c>
      <c r="K104" s="77">
        <v>1101</v>
      </c>
      <c r="L104" s="39">
        <v>1101.0023861538461</v>
      </c>
      <c r="M104" s="39">
        <v>1100.9930033333335</v>
      </c>
      <c r="N104" s="39">
        <v>1100.99764</v>
      </c>
      <c r="O104" s="39">
        <v>1101</v>
      </c>
      <c r="P104" s="39">
        <v>1100.996331111111</v>
      </c>
      <c r="Q104" s="39">
        <v>1101</v>
      </c>
      <c r="R104" s="39">
        <v>1101</v>
      </c>
      <c r="S104" s="39">
        <v>1101.0006666666666</v>
      </c>
      <c r="T104" s="39">
        <v>1101</v>
      </c>
      <c r="U104" s="39">
        <v>1101</v>
      </c>
      <c r="V104" s="39">
        <v>1101.0036666666667</v>
      </c>
      <c r="W104" s="39">
        <v>1101</v>
      </c>
      <c r="X104" s="39">
        <v>1101</v>
      </c>
    </row>
    <row r="105" spans="4:24" hidden="1" outlineLevel="2" x14ac:dyDescent="0.2"/>
    <row r="106" spans="4:24" hidden="1" outlineLevel="2" x14ac:dyDescent="0.2"/>
    <row r="107" spans="4:24" ht="15" outlineLevel="1" x14ac:dyDescent="0.25">
      <c r="D107" s="5" t="str">
        <f>C83</f>
        <v>Error Checks</v>
      </c>
    </row>
    <row r="108" spans="4:24" ht="15" outlineLevel="1" x14ac:dyDescent="0.25">
      <c r="D108" s="5"/>
    </row>
    <row r="109" spans="4:24" ht="15" outlineLevel="1" x14ac:dyDescent="0.25">
      <c r="D109" s="5"/>
      <c r="E109" s="58" t="s">
        <v>116</v>
      </c>
      <c r="F109" s="29">
        <f>MIN(SUM(J112:X126),1)</f>
        <v>1</v>
      </c>
    </row>
    <row r="110" spans="4:24" outlineLevel="1" x14ac:dyDescent="0.2"/>
    <row r="111" spans="4:24" ht="12.75" outlineLevel="1" x14ac:dyDescent="0.2">
      <c r="I111" s="28"/>
      <c r="J111" s="59">
        <v>1</v>
      </c>
      <c r="K111" s="59">
        <v>2</v>
      </c>
      <c r="L111" s="59">
        <v>3</v>
      </c>
      <c r="M111" s="59">
        <v>4</v>
      </c>
      <c r="N111" s="59">
        <v>5</v>
      </c>
      <c r="O111" s="59">
        <v>6</v>
      </c>
      <c r="P111" s="59">
        <v>7</v>
      </c>
      <c r="Q111" s="59">
        <v>8</v>
      </c>
      <c r="R111" s="59">
        <v>9</v>
      </c>
      <c r="S111" s="59">
        <v>10</v>
      </c>
      <c r="T111" s="59">
        <v>11</v>
      </c>
      <c r="U111" s="59">
        <v>12</v>
      </c>
      <c r="V111" s="59">
        <v>13</v>
      </c>
      <c r="W111" s="59">
        <v>14</v>
      </c>
      <c r="X111" s="59">
        <v>15</v>
      </c>
    </row>
    <row r="112" spans="4:24" ht="12.75" outlineLevel="1" x14ac:dyDescent="0.2">
      <c r="I112" s="59">
        <v>1</v>
      </c>
      <c r="J112" s="67">
        <f t="shared" ref="J112:X112" si="21">J90*(ROUND($I$13-J90,Rounding_Accuracy-Rounding_Adjustment)&lt;&gt;0)</f>
        <v>0</v>
      </c>
      <c r="K112" s="67">
        <f t="shared" si="21"/>
        <v>0</v>
      </c>
      <c r="L112" s="67">
        <f t="shared" si="21"/>
        <v>0</v>
      </c>
      <c r="M112" s="67">
        <f t="shared" si="21"/>
        <v>0</v>
      </c>
      <c r="N112" s="67">
        <f t="shared" si="21"/>
        <v>0</v>
      </c>
      <c r="O112" s="67">
        <f t="shared" si="21"/>
        <v>0</v>
      </c>
      <c r="P112" s="67">
        <f t="shared" si="21"/>
        <v>0</v>
      </c>
      <c r="Q112" s="67">
        <f t="shared" si="21"/>
        <v>0</v>
      </c>
      <c r="R112" s="67">
        <f t="shared" si="21"/>
        <v>0</v>
      </c>
      <c r="S112" s="67">
        <f t="shared" si="21"/>
        <v>0</v>
      </c>
      <c r="T112" s="67">
        <f t="shared" si="21"/>
        <v>0</v>
      </c>
      <c r="U112" s="67">
        <f t="shared" si="21"/>
        <v>0</v>
      </c>
      <c r="V112" s="67">
        <f t="shared" si="21"/>
        <v>0</v>
      </c>
      <c r="W112" s="67">
        <f t="shared" si="21"/>
        <v>0</v>
      </c>
      <c r="X112" s="67">
        <f t="shared" si="21"/>
        <v>0</v>
      </c>
    </row>
    <row r="113" spans="9:24" ht="12.75" outlineLevel="1" x14ac:dyDescent="0.2">
      <c r="I113" s="59">
        <v>2</v>
      </c>
      <c r="J113" s="67">
        <f t="shared" ref="J113:X113" si="22">J91*(ROUND($I$13-J91,Rounding_Accuracy-Rounding_Adjustment)&lt;&gt;0)</f>
        <v>0</v>
      </c>
      <c r="K113" s="67">
        <f t="shared" si="22"/>
        <v>0</v>
      </c>
      <c r="L113" s="67">
        <f t="shared" si="22"/>
        <v>0</v>
      </c>
      <c r="M113" s="67">
        <f t="shared" si="22"/>
        <v>0</v>
      </c>
      <c r="N113" s="67">
        <f t="shared" si="22"/>
        <v>0</v>
      </c>
      <c r="O113" s="67">
        <f t="shared" si="22"/>
        <v>0</v>
      </c>
      <c r="P113" s="67">
        <f t="shared" si="22"/>
        <v>0</v>
      </c>
      <c r="Q113" s="67">
        <f t="shared" si="22"/>
        <v>0</v>
      </c>
      <c r="R113" s="67">
        <f t="shared" si="22"/>
        <v>0</v>
      </c>
      <c r="S113" s="67">
        <f t="shared" si="22"/>
        <v>0</v>
      </c>
      <c r="T113" s="67">
        <f t="shared" si="22"/>
        <v>0</v>
      </c>
      <c r="U113" s="67">
        <f t="shared" si="22"/>
        <v>0</v>
      </c>
      <c r="V113" s="67">
        <f t="shared" si="22"/>
        <v>0</v>
      </c>
      <c r="W113" s="67">
        <f t="shared" si="22"/>
        <v>0</v>
      </c>
      <c r="X113" s="67">
        <f t="shared" si="22"/>
        <v>0</v>
      </c>
    </row>
    <row r="114" spans="9:24" ht="12.75" outlineLevel="1" x14ac:dyDescent="0.2">
      <c r="I114" s="59">
        <v>3</v>
      </c>
      <c r="J114" s="67">
        <f t="shared" ref="J114:X114" si="23">J92*(ROUND($I$13-J92,Rounding_Accuracy-Rounding_Adjustment)&lt;&gt;0)</f>
        <v>1101.0036666666667</v>
      </c>
      <c r="K114" s="67">
        <f t="shared" si="23"/>
        <v>0</v>
      </c>
      <c r="L114" s="67">
        <f t="shared" si="23"/>
        <v>0</v>
      </c>
      <c r="M114" s="67">
        <f t="shared" si="23"/>
        <v>0</v>
      </c>
      <c r="N114" s="67">
        <f t="shared" si="23"/>
        <v>0</v>
      </c>
      <c r="O114" s="67">
        <f t="shared" si="23"/>
        <v>0</v>
      </c>
      <c r="P114" s="67">
        <f t="shared" si="23"/>
        <v>0</v>
      </c>
      <c r="Q114" s="67">
        <f t="shared" si="23"/>
        <v>0</v>
      </c>
      <c r="R114" s="67">
        <f t="shared" si="23"/>
        <v>0</v>
      </c>
      <c r="S114" s="67">
        <f t="shared" si="23"/>
        <v>0</v>
      </c>
      <c r="T114" s="67">
        <f t="shared" si="23"/>
        <v>0</v>
      </c>
      <c r="U114" s="67">
        <f t="shared" si="23"/>
        <v>0</v>
      </c>
      <c r="V114" s="67">
        <f t="shared" si="23"/>
        <v>0</v>
      </c>
      <c r="W114" s="67">
        <f t="shared" si="23"/>
        <v>0</v>
      </c>
      <c r="X114" s="67">
        <f t="shared" si="23"/>
        <v>0</v>
      </c>
    </row>
    <row r="115" spans="9:24" ht="12.75" outlineLevel="1" x14ac:dyDescent="0.2">
      <c r="I115" s="59">
        <v>4</v>
      </c>
      <c r="J115" s="67">
        <f t="shared" ref="J115:X115" si="24">J93*(ROUND($I$13-J93,Rounding_Accuracy-Rounding_Adjustment)&lt;&gt;0)</f>
        <v>0</v>
      </c>
      <c r="K115" s="67">
        <f t="shared" si="24"/>
        <v>1101.0036666666667</v>
      </c>
      <c r="L115" s="67">
        <f t="shared" si="24"/>
        <v>0</v>
      </c>
      <c r="M115" s="67">
        <f t="shared" si="24"/>
        <v>0</v>
      </c>
      <c r="N115" s="67">
        <f t="shared" si="24"/>
        <v>0</v>
      </c>
      <c r="O115" s="67">
        <f t="shared" si="24"/>
        <v>0</v>
      </c>
      <c r="P115" s="67">
        <f t="shared" si="24"/>
        <v>0</v>
      </c>
      <c r="Q115" s="67">
        <f t="shared" si="24"/>
        <v>0</v>
      </c>
      <c r="R115" s="67">
        <f t="shared" si="24"/>
        <v>0</v>
      </c>
      <c r="S115" s="67">
        <f t="shared" si="24"/>
        <v>0</v>
      </c>
      <c r="T115" s="67">
        <f t="shared" si="24"/>
        <v>0</v>
      </c>
      <c r="U115" s="67">
        <f t="shared" si="24"/>
        <v>0</v>
      </c>
      <c r="V115" s="67">
        <f t="shared" si="24"/>
        <v>0</v>
      </c>
      <c r="W115" s="67">
        <f t="shared" si="24"/>
        <v>0</v>
      </c>
      <c r="X115" s="67">
        <f t="shared" si="24"/>
        <v>0</v>
      </c>
    </row>
    <row r="116" spans="9:24" ht="12.75" outlineLevel="1" x14ac:dyDescent="0.2">
      <c r="I116" s="59">
        <v>5</v>
      </c>
      <c r="J116" s="67">
        <f t="shared" ref="J116:X116" si="25">J94*(ROUND($I$13-J94,Rounding_Accuracy-Rounding_Adjustment)&lt;&gt;0)</f>
        <v>0</v>
      </c>
      <c r="K116" s="67">
        <f t="shared" si="25"/>
        <v>0</v>
      </c>
      <c r="L116" s="67">
        <f t="shared" si="25"/>
        <v>1101.0036666666667</v>
      </c>
      <c r="M116" s="67">
        <f t="shared" si="25"/>
        <v>0</v>
      </c>
      <c r="N116" s="67">
        <f t="shared" si="25"/>
        <v>0</v>
      </c>
      <c r="O116" s="67">
        <f t="shared" si="25"/>
        <v>0</v>
      </c>
      <c r="P116" s="67">
        <f t="shared" si="25"/>
        <v>0</v>
      </c>
      <c r="Q116" s="67">
        <f t="shared" si="25"/>
        <v>0</v>
      </c>
      <c r="R116" s="67">
        <f t="shared" si="25"/>
        <v>0</v>
      </c>
      <c r="S116" s="67">
        <f t="shared" si="25"/>
        <v>0</v>
      </c>
      <c r="T116" s="67">
        <f t="shared" si="25"/>
        <v>0</v>
      </c>
      <c r="U116" s="67">
        <f t="shared" si="25"/>
        <v>0</v>
      </c>
      <c r="V116" s="67">
        <f t="shared" si="25"/>
        <v>0</v>
      </c>
      <c r="W116" s="67">
        <f t="shared" si="25"/>
        <v>0</v>
      </c>
      <c r="X116" s="67">
        <f t="shared" si="25"/>
        <v>0</v>
      </c>
    </row>
    <row r="117" spans="9:24" ht="12.75" outlineLevel="1" x14ac:dyDescent="0.2">
      <c r="I117" s="59">
        <v>6</v>
      </c>
      <c r="J117" s="67">
        <f t="shared" ref="J117:X117" si="26">J95*(ROUND($I$13-J95,Rounding_Accuracy-Rounding_Adjustment)&lt;&gt;0)</f>
        <v>1101.0006666666666</v>
      </c>
      <c r="K117" s="67">
        <f t="shared" si="26"/>
        <v>0</v>
      </c>
      <c r="L117" s="67">
        <f t="shared" si="26"/>
        <v>0</v>
      </c>
      <c r="M117" s="67">
        <f t="shared" si="26"/>
        <v>1101.0036666666667</v>
      </c>
      <c r="N117" s="67">
        <f t="shared" si="26"/>
        <v>0</v>
      </c>
      <c r="O117" s="67">
        <f t="shared" si="26"/>
        <v>0</v>
      </c>
      <c r="P117" s="67">
        <f t="shared" si="26"/>
        <v>0</v>
      </c>
      <c r="Q117" s="67">
        <f t="shared" si="26"/>
        <v>0</v>
      </c>
      <c r="R117" s="67">
        <f t="shared" si="26"/>
        <v>0</v>
      </c>
      <c r="S117" s="67">
        <f t="shared" si="26"/>
        <v>0</v>
      </c>
      <c r="T117" s="67">
        <f t="shared" si="26"/>
        <v>0</v>
      </c>
      <c r="U117" s="67">
        <f t="shared" si="26"/>
        <v>0</v>
      </c>
      <c r="V117" s="67">
        <f t="shared" si="26"/>
        <v>0</v>
      </c>
      <c r="W117" s="67">
        <f t="shared" si="26"/>
        <v>0</v>
      </c>
      <c r="X117" s="67">
        <f t="shared" si="26"/>
        <v>0</v>
      </c>
    </row>
    <row r="118" spans="9:24" ht="12.75" outlineLevel="1" x14ac:dyDescent="0.2">
      <c r="I118" s="59">
        <v>7</v>
      </c>
      <c r="J118" s="67">
        <f t="shared" ref="J118:X118" si="27">J96*(ROUND($I$13-J96,Rounding_Accuracy-Rounding_Adjustment)&lt;&gt;0)</f>
        <v>0</v>
      </c>
      <c r="K118" s="67">
        <f t="shared" si="27"/>
        <v>1101.0006666666666</v>
      </c>
      <c r="L118" s="67">
        <f t="shared" si="27"/>
        <v>0</v>
      </c>
      <c r="M118" s="67">
        <f t="shared" si="27"/>
        <v>0</v>
      </c>
      <c r="N118" s="67">
        <f t="shared" si="27"/>
        <v>1101.0036666666667</v>
      </c>
      <c r="O118" s="67">
        <f t="shared" si="27"/>
        <v>0</v>
      </c>
      <c r="P118" s="67">
        <f t="shared" si="27"/>
        <v>0</v>
      </c>
      <c r="Q118" s="67">
        <f t="shared" si="27"/>
        <v>0</v>
      </c>
      <c r="R118" s="67">
        <f t="shared" si="27"/>
        <v>0</v>
      </c>
      <c r="S118" s="67">
        <f t="shared" si="27"/>
        <v>0</v>
      </c>
      <c r="T118" s="67">
        <f t="shared" si="27"/>
        <v>0</v>
      </c>
      <c r="U118" s="67">
        <f t="shared" si="27"/>
        <v>0</v>
      </c>
      <c r="V118" s="67">
        <f t="shared" si="27"/>
        <v>0</v>
      </c>
      <c r="W118" s="67">
        <f t="shared" si="27"/>
        <v>0</v>
      </c>
      <c r="X118" s="67">
        <f t="shared" si="27"/>
        <v>0</v>
      </c>
    </row>
    <row r="119" spans="9:24" ht="12.75" outlineLevel="1" x14ac:dyDescent="0.2">
      <c r="I119" s="59">
        <v>8</v>
      </c>
      <c r="J119" s="67">
        <f t="shared" ref="J119:X119" si="28">J97*(ROUND($I$13-J97,Rounding_Accuracy-Rounding_Adjustment)&lt;&gt;0)</f>
        <v>0</v>
      </c>
      <c r="K119" s="67">
        <f t="shared" si="28"/>
        <v>0</v>
      </c>
      <c r="L119" s="67">
        <f t="shared" si="28"/>
        <v>1101.0006666666666</v>
      </c>
      <c r="M119" s="67">
        <f t="shared" si="28"/>
        <v>0</v>
      </c>
      <c r="N119" s="67">
        <f t="shared" si="28"/>
        <v>0</v>
      </c>
      <c r="O119" s="67">
        <f t="shared" si="28"/>
        <v>1101.0036666666667</v>
      </c>
      <c r="P119" s="67">
        <f t="shared" si="28"/>
        <v>0</v>
      </c>
      <c r="Q119" s="67">
        <f t="shared" si="28"/>
        <v>0</v>
      </c>
      <c r="R119" s="67">
        <f t="shared" si="28"/>
        <v>0</v>
      </c>
      <c r="S119" s="67">
        <f t="shared" si="28"/>
        <v>0</v>
      </c>
      <c r="T119" s="67">
        <f t="shared" si="28"/>
        <v>0</v>
      </c>
      <c r="U119" s="67">
        <f t="shared" si="28"/>
        <v>0</v>
      </c>
      <c r="V119" s="67">
        <f t="shared" si="28"/>
        <v>0</v>
      </c>
      <c r="W119" s="67">
        <f t="shared" si="28"/>
        <v>0</v>
      </c>
      <c r="X119" s="67">
        <f t="shared" si="28"/>
        <v>0</v>
      </c>
    </row>
    <row r="120" spans="9:24" ht="12.75" outlineLevel="1" x14ac:dyDescent="0.2">
      <c r="I120" s="59">
        <v>9</v>
      </c>
      <c r="J120" s="67">
        <f t="shared" ref="J120:X120" si="29">J98*(ROUND($I$13-J98,Rounding_Accuracy-Rounding_Adjustment)&lt;&gt;0)</f>
        <v>1100.996331111111</v>
      </c>
      <c r="K120" s="67">
        <f t="shared" si="29"/>
        <v>0</v>
      </c>
      <c r="L120" s="67">
        <f t="shared" si="29"/>
        <v>0</v>
      </c>
      <c r="M120" s="67">
        <f t="shared" si="29"/>
        <v>1101.0006666666666</v>
      </c>
      <c r="N120" s="67">
        <f t="shared" si="29"/>
        <v>0</v>
      </c>
      <c r="O120" s="67">
        <f t="shared" si="29"/>
        <v>0</v>
      </c>
      <c r="P120" s="67">
        <f t="shared" si="29"/>
        <v>1101.0036666666667</v>
      </c>
      <c r="Q120" s="67">
        <f t="shared" si="29"/>
        <v>0</v>
      </c>
      <c r="R120" s="67">
        <f t="shared" si="29"/>
        <v>0</v>
      </c>
      <c r="S120" s="67">
        <f t="shared" si="29"/>
        <v>0</v>
      </c>
      <c r="T120" s="67">
        <f t="shared" si="29"/>
        <v>0</v>
      </c>
      <c r="U120" s="67">
        <f t="shared" si="29"/>
        <v>0</v>
      </c>
      <c r="V120" s="67">
        <f t="shared" si="29"/>
        <v>0</v>
      </c>
      <c r="W120" s="67">
        <f t="shared" si="29"/>
        <v>0</v>
      </c>
      <c r="X120" s="67">
        <f t="shared" si="29"/>
        <v>0</v>
      </c>
    </row>
    <row r="121" spans="9:24" ht="12.75" outlineLevel="1" x14ac:dyDescent="0.2">
      <c r="I121" s="59">
        <v>10</v>
      </c>
      <c r="J121" s="67">
        <f t="shared" ref="J121:X121" si="30">J99*(ROUND($I$13-J99,Rounding_Accuracy-Rounding_Adjustment)&lt;&gt;0)</f>
        <v>0</v>
      </c>
      <c r="K121" s="67">
        <f t="shared" si="30"/>
        <v>1100.996331111111</v>
      </c>
      <c r="L121" s="67">
        <f t="shared" si="30"/>
        <v>0</v>
      </c>
      <c r="M121" s="67">
        <f t="shared" si="30"/>
        <v>0</v>
      </c>
      <c r="N121" s="67">
        <f t="shared" si="30"/>
        <v>1101.0006666666666</v>
      </c>
      <c r="O121" s="67">
        <f t="shared" si="30"/>
        <v>0</v>
      </c>
      <c r="P121" s="67">
        <f t="shared" si="30"/>
        <v>0</v>
      </c>
      <c r="Q121" s="67">
        <f t="shared" si="30"/>
        <v>1101.0036666666667</v>
      </c>
      <c r="R121" s="67">
        <f t="shared" si="30"/>
        <v>0</v>
      </c>
      <c r="S121" s="67">
        <f t="shared" si="30"/>
        <v>0</v>
      </c>
      <c r="T121" s="67">
        <f t="shared" si="30"/>
        <v>0</v>
      </c>
      <c r="U121" s="67">
        <f t="shared" si="30"/>
        <v>0</v>
      </c>
      <c r="V121" s="67">
        <f t="shared" si="30"/>
        <v>0</v>
      </c>
      <c r="W121" s="67">
        <f t="shared" si="30"/>
        <v>0</v>
      </c>
      <c r="X121" s="67">
        <f t="shared" si="30"/>
        <v>0</v>
      </c>
    </row>
    <row r="122" spans="9:24" ht="12.75" outlineLevel="1" x14ac:dyDescent="0.2">
      <c r="I122" s="59">
        <v>11</v>
      </c>
      <c r="J122" s="67">
        <f t="shared" ref="J122:X122" si="31">J100*(ROUND($I$13-J100,Rounding_Accuracy-Rounding_Adjustment)&lt;&gt;0)</f>
        <v>1100.99764</v>
      </c>
      <c r="K122" s="67">
        <f t="shared" si="31"/>
        <v>0</v>
      </c>
      <c r="L122" s="67">
        <f t="shared" si="31"/>
        <v>1100.996331111111</v>
      </c>
      <c r="M122" s="67">
        <f t="shared" si="31"/>
        <v>0</v>
      </c>
      <c r="N122" s="67">
        <f t="shared" si="31"/>
        <v>0</v>
      </c>
      <c r="O122" s="67">
        <f t="shared" si="31"/>
        <v>1101.0006666666666</v>
      </c>
      <c r="P122" s="67">
        <f t="shared" si="31"/>
        <v>0</v>
      </c>
      <c r="Q122" s="67">
        <f t="shared" si="31"/>
        <v>0</v>
      </c>
      <c r="R122" s="67">
        <f t="shared" si="31"/>
        <v>1101.0036666666667</v>
      </c>
      <c r="S122" s="67">
        <f t="shared" si="31"/>
        <v>0</v>
      </c>
      <c r="T122" s="67">
        <f t="shared" si="31"/>
        <v>0</v>
      </c>
      <c r="U122" s="67">
        <f t="shared" si="31"/>
        <v>0</v>
      </c>
      <c r="V122" s="67">
        <f t="shared" si="31"/>
        <v>0</v>
      </c>
      <c r="W122" s="67">
        <f t="shared" si="31"/>
        <v>0</v>
      </c>
      <c r="X122" s="67">
        <f t="shared" si="31"/>
        <v>0</v>
      </c>
    </row>
    <row r="123" spans="9:24" ht="12.75" outlineLevel="1" x14ac:dyDescent="0.2">
      <c r="I123" s="59">
        <v>12</v>
      </c>
      <c r="J123" s="67">
        <f t="shared" ref="J123:X123" si="32">J101*(ROUND($I$13-J101,Rounding_Accuracy-Rounding_Adjustment)&lt;&gt;0)</f>
        <v>1100.9930033333335</v>
      </c>
      <c r="K123" s="67">
        <f t="shared" si="32"/>
        <v>1100.99764</v>
      </c>
      <c r="L123" s="67">
        <f t="shared" si="32"/>
        <v>0</v>
      </c>
      <c r="M123" s="67">
        <f t="shared" si="32"/>
        <v>1100.996331111111</v>
      </c>
      <c r="N123" s="67">
        <f t="shared" si="32"/>
        <v>0</v>
      </c>
      <c r="O123" s="67">
        <f t="shared" si="32"/>
        <v>0</v>
      </c>
      <c r="P123" s="67">
        <f t="shared" si="32"/>
        <v>1101.0006666666666</v>
      </c>
      <c r="Q123" s="67">
        <f t="shared" si="32"/>
        <v>0</v>
      </c>
      <c r="R123" s="67">
        <f t="shared" si="32"/>
        <v>0</v>
      </c>
      <c r="S123" s="67">
        <f t="shared" si="32"/>
        <v>1101.0036666666667</v>
      </c>
      <c r="T123" s="67">
        <f t="shared" si="32"/>
        <v>0</v>
      </c>
      <c r="U123" s="67">
        <f t="shared" si="32"/>
        <v>0</v>
      </c>
      <c r="V123" s="67">
        <f t="shared" si="32"/>
        <v>0</v>
      </c>
      <c r="W123" s="67">
        <f t="shared" si="32"/>
        <v>0</v>
      </c>
      <c r="X123" s="67">
        <f t="shared" si="32"/>
        <v>0</v>
      </c>
    </row>
    <row r="124" spans="9:24" ht="12.75" outlineLevel="1" x14ac:dyDescent="0.2">
      <c r="I124" s="59">
        <v>13</v>
      </c>
      <c r="J124" s="67">
        <f t="shared" ref="J124:X124" si="33">J102*(ROUND($I$13-J102,Rounding_Accuracy-Rounding_Adjustment)&lt;&gt;0)</f>
        <v>1101.0023861538461</v>
      </c>
      <c r="K124" s="67">
        <f t="shared" si="33"/>
        <v>1100.9930033333335</v>
      </c>
      <c r="L124" s="67">
        <f t="shared" si="33"/>
        <v>1100.99764</v>
      </c>
      <c r="M124" s="67">
        <f t="shared" si="33"/>
        <v>0</v>
      </c>
      <c r="N124" s="67">
        <f t="shared" si="33"/>
        <v>1100.996331111111</v>
      </c>
      <c r="O124" s="67">
        <f t="shared" si="33"/>
        <v>0</v>
      </c>
      <c r="P124" s="67">
        <f t="shared" si="33"/>
        <v>0</v>
      </c>
      <c r="Q124" s="67">
        <f t="shared" si="33"/>
        <v>1101.0006666666666</v>
      </c>
      <c r="R124" s="67">
        <f t="shared" si="33"/>
        <v>0</v>
      </c>
      <c r="S124" s="67">
        <f t="shared" si="33"/>
        <v>0</v>
      </c>
      <c r="T124" s="67">
        <f t="shared" si="33"/>
        <v>1101.0036666666667</v>
      </c>
      <c r="U124" s="67">
        <f t="shared" si="33"/>
        <v>0</v>
      </c>
      <c r="V124" s="67">
        <f t="shared" si="33"/>
        <v>0</v>
      </c>
      <c r="W124" s="67">
        <f t="shared" si="33"/>
        <v>0</v>
      </c>
      <c r="X124" s="67">
        <f t="shared" si="33"/>
        <v>0</v>
      </c>
    </row>
    <row r="125" spans="9:24" ht="12.75" outlineLevel="1" x14ac:dyDescent="0.2">
      <c r="I125" s="59">
        <v>14</v>
      </c>
      <c r="J125" s="67">
        <f t="shared" ref="J125:X125" si="34">J103*(ROUND($I$13-J103,Rounding_Accuracy-Rounding_Adjustment)&lt;&gt;0)</f>
        <v>0</v>
      </c>
      <c r="K125" s="67">
        <f t="shared" si="34"/>
        <v>1101.0023861538461</v>
      </c>
      <c r="L125" s="67">
        <f t="shared" si="34"/>
        <v>1100.9930033333335</v>
      </c>
      <c r="M125" s="67">
        <f t="shared" si="34"/>
        <v>1100.99764</v>
      </c>
      <c r="N125" s="67">
        <f t="shared" si="34"/>
        <v>0</v>
      </c>
      <c r="O125" s="67">
        <f t="shared" si="34"/>
        <v>1100.996331111111</v>
      </c>
      <c r="P125" s="67">
        <f t="shared" si="34"/>
        <v>0</v>
      </c>
      <c r="Q125" s="67">
        <f t="shared" si="34"/>
        <v>0</v>
      </c>
      <c r="R125" s="67">
        <f t="shared" si="34"/>
        <v>1101.0006666666666</v>
      </c>
      <c r="S125" s="67">
        <f t="shared" si="34"/>
        <v>0</v>
      </c>
      <c r="T125" s="67">
        <f t="shared" si="34"/>
        <v>0</v>
      </c>
      <c r="U125" s="67">
        <f t="shared" si="34"/>
        <v>1101.0036666666667</v>
      </c>
      <c r="V125" s="67">
        <f t="shared" si="34"/>
        <v>0</v>
      </c>
      <c r="W125" s="67">
        <f t="shared" si="34"/>
        <v>0</v>
      </c>
      <c r="X125" s="67">
        <f t="shared" si="34"/>
        <v>0</v>
      </c>
    </row>
    <row r="126" spans="9:24" ht="12.75" outlineLevel="1" x14ac:dyDescent="0.2">
      <c r="I126" s="59">
        <v>15</v>
      </c>
      <c r="J126" s="67">
        <f t="shared" ref="J126:X126" si="35">J104*(ROUND($I$13-J104,Rounding_Accuracy-Rounding_Adjustment)&lt;&gt;0)</f>
        <v>0</v>
      </c>
      <c r="K126" s="67">
        <f t="shared" si="35"/>
        <v>0</v>
      </c>
      <c r="L126" s="67">
        <f t="shared" si="35"/>
        <v>1101.0023861538461</v>
      </c>
      <c r="M126" s="67">
        <f t="shared" si="35"/>
        <v>1100.9930033333335</v>
      </c>
      <c r="N126" s="67">
        <f t="shared" si="35"/>
        <v>1100.99764</v>
      </c>
      <c r="O126" s="67">
        <f t="shared" si="35"/>
        <v>0</v>
      </c>
      <c r="P126" s="67">
        <f t="shared" si="35"/>
        <v>1100.996331111111</v>
      </c>
      <c r="Q126" s="67">
        <f t="shared" si="35"/>
        <v>0</v>
      </c>
      <c r="R126" s="67">
        <f t="shared" si="35"/>
        <v>0</v>
      </c>
      <c r="S126" s="67">
        <f t="shared" si="35"/>
        <v>1101.0006666666666</v>
      </c>
      <c r="T126" s="67">
        <f t="shared" si="35"/>
        <v>0</v>
      </c>
      <c r="U126" s="67">
        <f t="shared" si="35"/>
        <v>0</v>
      </c>
      <c r="V126" s="67">
        <f t="shared" si="35"/>
        <v>1101.0036666666667</v>
      </c>
      <c r="W126" s="67">
        <f t="shared" si="35"/>
        <v>0</v>
      </c>
      <c r="X126" s="67">
        <f t="shared" si="35"/>
        <v>0</v>
      </c>
    </row>
    <row r="127" spans="9:24" outlineLevel="1" x14ac:dyDescent="0.2"/>
    <row r="128" spans="9:24" outlineLevel="1" x14ac:dyDescent="0.2"/>
    <row r="129" spans="10:10" outlineLevel="1" x14ac:dyDescent="0.2"/>
    <row r="130" spans="10:10" x14ac:dyDescent="0.2">
      <c r="J130" s="78"/>
    </row>
  </sheetData>
  <mergeCells count="2">
    <mergeCell ref="I1:J1"/>
    <mergeCell ref="A3:E3"/>
  </mergeCells>
  <conditionalFormatting sqref="F4">
    <cfRule type="cellIs" dxfId="46" priority="13" operator="notEqual">
      <formula>0</formula>
    </cfRule>
  </conditionalFormatting>
  <conditionalFormatting sqref="H28">
    <cfRule type="cellIs" dxfId="45" priority="11" operator="notEqual">
      <formula>0</formula>
    </cfRule>
  </conditionalFormatting>
  <conditionalFormatting sqref="J63:X63">
    <cfRule type="cellIs" dxfId="44" priority="10" operator="equal">
      <formula>1</formula>
    </cfRule>
  </conditionalFormatting>
  <conditionalFormatting sqref="J64:X65">
    <cfRule type="expression" dxfId="43" priority="9">
      <formula>J$63=0</formula>
    </cfRule>
  </conditionalFormatting>
  <conditionalFormatting sqref="J34:X34">
    <cfRule type="expression" dxfId="42" priority="8">
      <formula>J$63=0</formula>
    </cfRule>
  </conditionalFormatting>
  <conditionalFormatting sqref="J112:X126">
    <cfRule type="cellIs" dxfId="41" priority="7" operator="notEqual">
      <formula>0</formula>
    </cfRule>
  </conditionalFormatting>
  <conditionalFormatting sqref="F109">
    <cfRule type="cellIs" dxfId="40" priority="6" operator="notEqual">
      <formula>0</formula>
    </cfRule>
  </conditionalFormatting>
  <conditionalFormatting sqref="I81:X81">
    <cfRule type="cellIs" dxfId="39" priority="1" operator="notEqual">
      <formula>0</formula>
    </cfRule>
  </conditionalFormatting>
  <dataValidations count="1">
    <dataValidation type="list" allowBlank="1" showInputMessage="1" showErrorMessage="1" sqref="G27:G28" xr:uid="{19B3A886-C05A-46E1-957C-AB554043D199}">
      <formula1>LU_Periods</formula1>
    </dataValidation>
  </dataValidations>
  <hyperlinks>
    <hyperlink ref="F4" location="Overall_Error_Check" tooltip="Go to Overall Error Check" display="Overall_Error_Check" xr:uid="{CCC96A78-854C-407D-B4B1-05BDDB0F6A4F}"/>
    <hyperlink ref="A3:E3" location="HL_Navigator" tooltip="Go to Navigator (Table of Contents)" display="Navigator" xr:uid="{7823B3E2-1A48-4A5F-8C13-42071CF4EDCA}"/>
    <hyperlink ref="A3" location="HL_Navigator" display="Navigator" xr:uid="{A874C5CC-AFE4-405D-9472-D6E2357B2F4D}"/>
  </hyperlinks>
  <pageMargins left="0.70866141732283472" right="0.70866141732283472" top="0.74803149606299213" bottom="0.74803149606299213" header="0.31496062992125984" footer="0.31496062992125984"/>
  <pageSetup scale="36" orientation="landscape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>
    <outlinePr summaryBelow="0"/>
  </sheetPr>
  <dimension ref="A1:R19"/>
  <sheetViews>
    <sheetView showGridLines="0" workbookViewId="0">
      <pane ySplit="4" topLeftCell="A5" activePane="bottomLeft" state="frozen"/>
      <selection pane="bottomLeft" activeCell="A3" sqref="A3:E3"/>
    </sheetView>
  </sheetViews>
  <sheetFormatPr defaultColWidth="0" defaultRowHeight="12" outlineLevelRow="1" x14ac:dyDescent="0.2"/>
  <cols>
    <col min="1" max="5" width="3.7109375" customWidth="1"/>
    <col min="6" max="12" width="9.140625" customWidth="1"/>
    <col min="13" max="18" width="0" hidden="1" customWidth="1"/>
    <col min="19" max="16384" width="9.140625" hidden="1"/>
  </cols>
  <sheetData>
    <row r="1" spans="1:11" ht="20.25" x14ac:dyDescent="0.3">
      <c r="A1" s="46" t="str">
        <f ca="1">IF(ISERROR(RIGHT(CELL("filename",A1),LEN(CELL("filename",A1))-FIND("]",CELL("filename",A1)))),
"",
RIGHT(CELL("filename",A1),LEN(CELL("filename",A1))-FIND("]",CELL("filename",A1))))</f>
        <v>Error Checks</v>
      </c>
      <c r="I1" s="87"/>
      <c r="J1" s="87"/>
    </row>
    <row r="2" spans="1:11" ht="18" x14ac:dyDescent="0.25">
      <c r="A2" s="47" t="str">
        <f ca="1">Model_Name</f>
        <v>SP_Changing_Forecast_Periods_Solution4.xlsx</v>
      </c>
    </row>
    <row r="3" spans="1:11" x14ac:dyDescent="0.2">
      <c r="A3" s="87" t="s">
        <v>1</v>
      </c>
      <c r="B3" s="87"/>
      <c r="C3" s="87"/>
      <c r="D3" s="87"/>
      <c r="E3" s="87"/>
    </row>
    <row r="4" spans="1:11" ht="14.25" x14ac:dyDescent="0.2">
      <c r="B4" t="s">
        <v>2</v>
      </c>
      <c r="F4" s="1">
        <f>Overall_Error_Check</f>
        <v>1</v>
      </c>
    </row>
    <row r="5" spans="1:11" x14ac:dyDescent="0.2">
      <c r="A5" s="56"/>
    </row>
    <row r="6" spans="1:11" ht="16.5" thickBot="1" x14ac:dyDescent="0.3">
      <c r="B6" s="48">
        <f>MAX($B$5:$B5)+1</f>
        <v>1</v>
      </c>
      <c r="C6" s="3" t="s">
        <v>66</v>
      </c>
      <c r="D6" s="3"/>
      <c r="E6" s="3"/>
      <c r="F6" s="3"/>
      <c r="G6" s="3"/>
      <c r="H6" s="3"/>
      <c r="I6" s="3"/>
      <c r="J6" s="3"/>
      <c r="K6" s="3"/>
    </row>
    <row r="7" spans="1:11" ht="12.75" outlineLevel="1" thickTop="1" x14ac:dyDescent="0.2"/>
    <row r="8" spans="1:11" ht="16.5" outlineLevel="1" x14ac:dyDescent="0.25">
      <c r="C8" s="4" t="s">
        <v>67</v>
      </c>
    </row>
    <row r="9" spans="1:11" ht="16.5" outlineLevel="1" x14ac:dyDescent="0.25">
      <c r="C9" s="4"/>
    </row>
    <row r="10" spans="1:11" ht="16.5" outlineLevel="1" x14ac:dyDescent="0.25">
      <c r="C10" s="4"/>
      <c r="D10" s="5" t="s">
        <v>68</v>
      </c>
    </row>
    <row r="11" spans="1:11" outlineLevel="1" x14ac:dyDescent="0.2"/>
    <row r="12" spans="1:11" ht="14.25" outlineLevel="1" x14ac:dyDescent="0.2">
      <c r="E12" t="s">
        <v>117</v>
      </c>
      <c r="I12" s="66">
        <f>HL_Period_Check</f>
        <v>0</v>
      </c>
    </row>
    <row r="13" spans="1:11" ht="14.25" outlineLevel="1" x14ac:dyDescent="0.2">
      <c r="E13" t="s">
        <v>118</v>
      </c>
      <c r="I13" s="66">
        <f>HL_Reconciliation_Check</f>
        <v>1</v>
      </c>
    </row>
    <row r="14" spans="1:11" outlineLevel="1" x14ac:dyDescent="0.2"/>
    <row r="15" spans="1:11" outlineLevel="1" x14ac:dyDescent="0.2"/>
    <row r="16" spans="1:11" outlineLevel="1" x14ac:dyDescent="0.2"/>
    <row r="17" spans="5:11" ht="15" outlineLevel="1" x14ac:dyDescent="0.25">
      <c r="E17" s="5" t="str">
        <f>C8</f>
        <v>Summary of Errors</v>
      </c>
      <c r="I17" s="1">
        <f>MIN(1,SUM(I11:I15))</f>
        <v>1</v>
      </c>
      <c r="K17" s="56"/>
    </row>
    <row r="18" spans="5:11" outlineLevel="1" x14ac:dyDescent="0.2"/>
    <row r="19" spans="5:11" outlineLevel="1" x14ac:dyDescent="0.2"/>
  </sheetData>
  <mergeCells count="2">
    <mergeCell ref="I1:J1"/>
    <mergeCell ref="A3:E3"/>
  </mergeCells>
  <conditionalFormatting sqref="I17">
    <cfRule type="cellIs" dxfId="38" priority="5" operator="notEqual">
      <formula>0</formula>
    </cfRule>
  </conditionalFormatting>
  <conditionalFormatting sqref="I12:I13">
    <cfRule type="cellIs" dxfId="37" priority="4" operator="notEqual">
      <formula>0</formula>
    </cfRule>
  </conditionalFormatting>
  <conditionalFormatting sqref="I12:I13">
    <cfRule type="cellIs" dxfId="36" priority="3" operator="notEqual">
      <formula>0</formula>
    </cfRule>
  </conditionalFormatting>
  <conditionalFormatting sqref="F4">
    <cfRule type="cellIs" dxfId="35" priority="1" operator="notEqual">
      <formula>0</formula>
    </cfRule>
  </conditionalFormatting>
  <hyperlinks>
    <hyperlink ref="F4" location="Overall_Error_Check" tooltip="Go to Overall Error Check" display="Overall_Error_Check" xr:uid="{00000000-0004-0000-0500-000000000000}"/>
    <hyperlink ref="A3:E3" location="HL_Navigator" tooltip="Go to Navigator (Table of Contents)" display="Navigator" xr:uid="{00000000-0004-0000-0500-000001000000}"/>
    <hyperlink ref="A3" location="HL_Navigator" display="Navigator" xr:uid="{00000000-0004-0000-0500-000002000000}"/>
    <hyperlink ref="I12" location="HL_Period_Check" display="HL_Period_Check" xr:uid="{B47A1793-33D5-4255-92E6-59ADE59EF786}"/>
    <hyperlink ref="I13" location="HL_Reconciliation_Check" display="HL_Reconciliation_Check" xr:uid="{EFC15A9E-AEFE-4902-970A-89CC5178AF5A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/>
  <dimension ref="A1:L22"/>
  <sheetViews>
    <sheetView showGridLines="0" workbookViewId="0">
      <pane ySplit="4" topLeftCell="A5" activePane="bottomLeft" state="frozen"/>
      <selection pane="bottomLeft" activeCell="A3" sqref="A3:E3"/>
    </sheetView>
  </sheetViews>
  <sheetFormatPr defaultRowHeight="12" outlineLevelRow="1" x14ac:dyDescent="0.2"/>
  <cols>
    <col min="1" max="5" width="3.7109375" customWidth="1"/>
    <col min="6" max="6" width="11.140625" customWidth="1"/>
    <col min="7" max="7" width="27" customWidth="1"/>
    <col min="8" max="8" width="21.5703125" customWidth="1"/>
    <col min="9" max="9" width="24.42578125" customWidth="1"/>
    <col min="10" max="10" width="30.28515625" customWidth="1"/>
    <col min="11" max="11" width="26.7109375" style="2" customWidth="1"/>
  </cols>
  <sheetData>
    <row r="1" spans="1:12" s="2" customFormat="1" ht="20.25" x14ac:dyDescent="0.3">
      <c r="A1" s="46" t="str">
        <f ca="1">IF(ISERROR(RIGHT(CELL("filename",A1),LEN(CELL("filename",A1))-FIND("]",CELL("filename",A1)))),
"",
RIGHT(CELL("filename",A1),LEN(CELL("filename",A1))-FIND("]",CELL("filename",A1))))</f>
        <v>Change Log</v>
      </c>
      <c r="I1" s="87"/>
      <c r="J1" s="87"/>
      <c r="K1" s="45"/>
    </row>
    <row r="2" spans="1:12" s="2" customFormat="1" ht="18" x14ac:dyDescent="0.25">
      <c r="A2" s="47" t="str">
        <f ca="1">Model_Name</f>
        <v>SP_Changing_Forecast_Periods_Solution4.xlsx</v>
      </c>
    </row>
    <row r="3" spans="1:12" s="2" customFormat="1" x14ac:dyDescent="0.2">
      <c r="A3" s="87" t="s">
        <v>1</v>
      </c>
      <c r="B3" s="87"/>
      <c r="C3" s="87"/>
      <c r="D3" s="87"/>
      <c r="E3" s="87"/>
    </row>
    <row r="4" spans="1:12" s="2" customFormat="1" ht="14.25" x14ac:dyDescent="0.2">
      <c r="B4" s="2" t="s">
        <v>2</v>
      </c>
      <c r="F4" s="1">
        <f>Overall_Error_Check</f>
        <v>1</v>
      </c>
    </row>
    <row r="5" spans="1:12" s="2" customFormat="1" x14ac:dyDescent="0.2">
      <c r="A5" s="56"/>
    </row>
    <row r="6" spans="1:12" s="2" customFormat="1" ht="16.5" thickBot="1" x14ac:dyDescent="0.3">
      <c r="B6" s="48">
        <f>MAX($B$5:$B5)+1</f>
        <v>1</v>
      </c>
      <c r="C6" s="3" t="str">
        <f ca="1">A1</f>
        <v>Change Log</v>
      </c>
      <c r="D6" s="3"/>
      <c r="E6" s="3"/>
      <c r="F6" s="3"/>
      <c r="G6" s="3"/>
      <c r="H6" s="3"/>
      <c r="I6" s="3"/>
      <c r="J6" s="3"/>
      <c r="K6" s="3"/>
      <c r="L6" s="3"/>
    </row>
    <row r="7" spans="1:12" s="2" customFormat="1" ht="12.75" outlineLevel="1" thickTop="1" x14ac:dyDescent="0.2"/>
    <row r="8" spans="1:12" s="2" customFormat="1" ht="16.5" outlineLevel="1" x14ac:dyDescent="0.25">
      <c r="C8" s="4" t="s">
        <v>75</v>
      </c>
    </row>
    <row r="10" spans="1:12" x14ac:dyDescent="0.2">
      <c r="F10" s="14" t="s">
        <v>62</v>
      </c>
      <c r="G10" s="14" t="s">
        <v>71</v>
      </c>
      <c r="H10" s="14" t="s">
        <v>72</v>
      </c>
      <c r="I10" s="14" t="s">
        <v>73</v>
      </c>
      <c r="J10" s="14" t="s">
        <v>74</v>
      </c>
      <c r="K10" s="14" t="s">
        <v>76</v>
      </c>
    </row>
    <row r="11" spans="1:12" x14ac:dyDescent="0.2">
      <c r="F11" s="41">
        <f ca="1">TODAY()</f>
        <v>43222</v>
      </c>
      <c r="H11" s="2"/>
      <c r="I11" s="2"/>
      <c r="J11" s="55"/>
    </row>
    <row r="12" spans="1:12" x14ac:dyDescent="0.2">
      <c r="F12" s="41"/>
      <c r="J12" s="55"/>
    </row>
    <row r="13" spans="1:12" x14ac:dyDescent="0.2">
      <c r="F13" s="41"/>
      <c r="J13" s="55"/>
    </row>
    <row r="14" spans="1:12" x14ac:dyDescent="0.2">
      <c r="F14" s="41"/>
    </row>
    <row r="15" spans="1:12" x14ac:dyDescent="0.2">
      <c r="F15" s="41"/>
    </row>
    <row r="16" spans="1:12" x14ac:dyDescent="0.2">
      <c r="F16" s="41"/>
    </row>
    <row r="17" spans="6:6" x14ac:dyDescent="0.2">
      <c r="F17" s="41"/>
    </row>
    <row r="18" spans="6:6" x14ac:dyDescent="0.2">
      <c r="F18" s="41"/>
    </row>
    <row r="19" spans="6:6" x14ac:dyDescent="0.2">
      <c r="F19" s="41"/>
    </row>
    <row r="20" spans="6:6" x14ac:dyDescent="0.2">
      <c r="F20" s="41"/>
    </row>
    <row r="21" spans="6:6" x14ac:dyDescent="0.2">
      <c r="F21" s="41"/>
    </row>
    <row r="22" spans="6:6" x14ac:dyDescent="0.2">
      <c r="F22" s="41"/>
    </row>
  </sheetData>
  <mergeCells count="2">
    <mergeCell ref="I1:J1"/>
    <mergeCell ref="A3:E3"/>
  </mergeCells>
  <conditionalFormatting sqref="F4">
    <cfRule type="cellIs" dxfId="34" priority="1" operator="notEqual">
      <formula>0</formula>
    </cfRule>
  </conditionalFormatting>
  <hyperlinks>
    <hyperlink ref="F4" location="Overall_Error_Check" tooltip="Go to Overall Error Check" display="Overall_Error_Check" xr:uid="{00000000-0004-0000-0600-000000000000}"/>
    <hyperlink ref="A3:E3" location="HL_Navigator" tooltip="Go to Navigator (Table of Contents)" display="Navigator" xr:uid="{00000000-0004-0000-0600-000001000000}"/>
    <hyperlink ref="A3" location="HL_Navigator" display="Navigator" xr:uid="{00000000-0004-0000-0600-000002000000}"/>
  </hyperlinks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e n c o d i n g = " u t f - 1 6 " ? > < D a t a M a s h u p   s q m i d = " 8 6 c 2 a 4 4 1 - 4 4 0 e - 4 6 7 2 - 8 b 0 f - 1 7 f 3 c 2 d 9 3 6 1 2 "   x m l n s = " h t t p : / / s c h e m a s . m i c r o s o f t . c o m / D a t a M a s h u p " > A A A A A E E L A A B Q S w M E F A A C A A g A e W i i T I 4 F + N 2 m A A A A + A A A A B I A H A B D b 2 5 m a W c v U G F j a 2 F n Z S 5 4 b W w g o h g A K K A U A A A A A A A A A A A A A A A A A A A A A A A A A A A A h Y + 9 D o I w G E V f h X S n P x i U k I 8 y u E p i Q j S u T a 3 Q C M X Q Y n k 3 B x / J V 5 B E U T f H e 3 K G c x + 3 O + R j 2 w R X 1 V v d m Q w x T F G g j O y O 2 l Q Z G t w p T F D O Y S v k W V Q q m G R j 0 9 E e M 1 Q 7 d 0 k J 8 d 5 j v 8 B d X 5 G I U k Y O x a a U t W o F + s j 6 v x x q Y 5 0 w U i E O + 1 c M j 3 C 8 w j F d J p g l D M i M o d D m q 0 R T M a Z A f i C s h 8 Y N v e L K h L s S y D y B v F / w J 1 B L A w Q U A A I A C A B 5 a K J M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e W i i T G T v G 5 c 5 C A A A 5 y g A A B M A H A B G b 3 J t d W x h c y 9 T Z W N 0 a W 9 u M S 5 t I K I Y A C i g F A A A A A A A A A A A A A A A A A A A A A A A A A A A A O 0 a a 2 / j N v J z D e Q / E C p w k H d l O c 7 1 F o d t U y B 1 1 r 3 c Z Z O 9 e N s C Z x g B I 9 G 2 s B I p k F S c w P B / 7 / A h 6 u n s 9 g 4 L 9 A A b Q S y R w 3 n P c G Z g Q S K Z M I r m 5 n v y / c n g Z C A 2 m J M Y f S A 8 Y f E 7 G s 8 Y J x E W E p 2 j l M g B g s + c F T w i s P D u K S J p O C 0 4 J 1 T + x v i n B 8 Y + + c N A Q x k M 9 4 D i / o 4 8 1 t C Y 4 7 v F D c 7 I u d c P 5 i 3 3 i y m j E v A u D b p v v e k G 0 z W w 9 v E 5 J x M P E H 3 E D y k J P 3 J M x Y r x b M r S I q N q V / j 9 W I P d z j N Q E y 9 A V 1 S + + S 5 U 8 P v 9 s I / I Z 2 i 0 O f o s d r s J W F t 0 d q d K W r 2 5 H C S 0 D t y 1 y V x i L v 9 X q 2 g k X 2 K X D u D n L P N l h u m g / e r K m 0 t O Z L R J 6 P q C x l O W 5 Z w I A W / 3 M 5 a m b H u R M r q u a b P k 6 7 L g W A f J e T c k R j 0 G e T 0 x 7 N 7 y Z J 1 Q n N b 0 e / 3 L f b l 6 X y 7 f X 2 K J z Q n 9 b z x G H z j J M Q f O k N w Q l N C 8 k E g q h V p l a 7 X m T C j 5 1 X J L 4 W r H b 1 N 3 7 n 1 H K F g 3 t g o S 1 V m z Y Z f 9 H i p N A 3 k X G S u o 9 J x 5 L u L 4 i s b k y S E s F 8 w Z v 0 s a k B j 9 w d M E / o Z N N d y R j D 0 S s A e O l S 4 w j Z H k O E n V C y 3 S V O i l V Z K m q M g R y X L 5 j E S O I y K Q Z C j C k n A E z o c o o 6 M I / B X O s U I g A S S J 0 E Q M h W t D 4 E a j r L S h t m Y J F / L G L y U J E M H R B i 2 M 6 M t z x Y V l 2 s C D z h K a H k B 2 j R W u L s 0 X s M 5 A u D a q P A U R f 8 V p Q f w + o o E 6 H p w G F p A 3 T g Q 7 Z 7 b K a n c k B Q d / J M Y W h 8 z n W A G r N U / 0 W 2 + K 0 6 h Q Y N a N c w 2 b R G i F I 8 m 4 q O W i m V 6 p R G T b q e L R 7 / A 2 R O N O W B q q k C 4 I f 8 R a U Z N x H W 2 T q 5 s i e w C 3 Y C s I q / L E N p E b x I G i s k i A s F D 8 P q M N B u c D R 3 o g a A V y g 8 u p o 4 b v 6 0 T I 2 1 W d q N O Z V V e H d 1 D b D d m a Z + X 6 2 u Y 7 w w + I D N Q v 2 Z b 6 i + a p 5 S t H Z O S e h q 8 n Y V g / + U v + w r n h v m W Z u U q H y h 5 G r l I R 5 g p R e 8 Z F e o R q i Q 0 i 1 e C 9 l h + P K w 6 a 9 N 8 9 g W E Q J V u k 8 + Y I / Q V B S h 1 B H r R h C X q C h T 6 t 1 s g Z f S o 4 R / i w C o I S r 6 b Y g 9 i i M k g 1 U I l V 8 u e S o Y X 9 X u 7 a p E Z n e 8 T A a / g 2 E Q S d t h V e F 1 O L I G x 0 Q 3 Y x 1 u j l S J 8 D l i q 4 k i l l i P B 9 Q v 2 d f t I A / q L y r + U w Q I 7 b / X C 0 K L E t L W s q F x 2 i X J E D 2 g 7 Q a b l E O 9 L u E C q A J u n R Z D g M T l w e Y N l D Q k m f E k z k N Z x Q w B N E n N w S Q k N 0 S X K i o x L B 9 U t 7 Q h e A m b 3 o m n 5 s P N W S 6 X F k X J O w B l o K m a y M i k 0 e a k h 3 P l H p g a J d Z Y N F p b E l 6 N 0 h B 8 3 v l R N 8 Y z 5 I f 0 g K H v I S / j O L v 4 5 1 D 3 r b 1 R G j w T e 1 j 0 H a O a F J Q P o n W P q 7 y T 4 4 S H N 0 N m w T a G d z b c U y l 6 v Y N f n c 2 l A t i s q x L W I o s w 5 b o K Z 1 V w d U J x q O / p 8 k B y X X G F Z K r p 0 H b l 1 5 8 + 4 p h 6 r A l c o 1 j I 4 J A 6 I Q W F 7 a o H 3 8 W A I f 2 R 2 J G I 9 7 J H q J t r 4 z 1 b l 6 F H X u 3 U X 7 3 B I q 2 w C V c d q z P d m X A W 1 o t 5 i r L 1 o u S w H q H O 2 8 D j d e m d u 9 / e f 2 W 5 4 C o M h e I O q K a U Q l 7 B 2 8 W + q 8 m j T c u l Z q u X / 5 y r w t W 7 R / h l s 8 V 7 n i E j + b 6 l A U G c L 6 j I b R A L d U b 5 c s 6 D X f 0 e s X V 2 l h 1 2 V K u + e 8 y H Q 4 W d 4 g 9 U r o S m y + 2 r f 1 A x K b X I h i u P B 0 p c r o I 4 F 3 b k n q D V 3 D w j 1 Z Q G a L 6 z f j g W q t 1 W o J v y Z q y X v H h F q G e / S 6 t 6 8 c T V 4 W 5 B p 6 S t C 2 j n + X h H W b o o X i R I m n k 3 s K W l J 5 u 5 L j P e F r 8 h u c d C 2 r k e K G C E n i f 7 K E V j X 3 z n M 2 6 M g Q 9 N v K c 2 W W Q v W v h M b h D B i 5 L c A X G / F y k a Y W t B U z + t l 6 Z o v Z K j u U o V O W 1 K 3 X d g q F R o a C w m w f Y 3 o r p S r Q + p p I 1 a p k W K p 6 2 T S w F r z Z Q 5 T W b b P f L e z n j M u W j 6 g l 3 + J V z Z z z g 1 s e Q y l 5 I S J z 2 y p T m / v b 9 Y A 9 H W Z F o B w s c J Y x S f 4 B r Q 3 U y e 5 E c 9 l 3 C C C J 2 y 0 Q Y x 7 h F H N x L n k B U V 0 2 8 c 2 j 9 V 7 + Y C f 9 h 8 c h X 9 w R W + v r J l g P P 1 Q O 1 F 1 V 1 Q N P C y F Z p k Y U J p G F M 5 B A I + t p f 8 t S 7 J A o C o 1 F u D g I 5 A Y e h 9 H U 9 b a i h 6 Y g R n E Q s D S C R + 2 2 f l 9 a g P b I J I S g Z 0 J Y 2 + y M P 1 R f p T Q x R O c / D g b K S O N X U O E 9 F G v 0 A X P Q j C S N r r A 5 e e y s B S 6 2 + o d i P a v / z V z m 1 R g N v t Y 4 q L 1 0 n A I d p 0 D H K d B x C n S c A t l a 9 z g F + j + f A v X M E I 6 T o O M k 6 D g J O k 6 C j p O g 4 y Q I H S d B f / 5 J 0 J 9 v E I R Q M I h Z V G S E y r I X X w w u 6 y u h + g m L m m N 4 C J C y y C z a 2 U d t 8 I G 8 o H X w k o i I J 7 l F 6 4 5 D G D 6 q 3 k m g B + g v 3 Q w F / B 2 i t h q i Y N t Y K i e 3 8 G A r j m Q C 7 H R o X T O 6 / n r 0 Q j A b 3 M Y r V Q q g M 5 S 7 I Q v 4 2 a c y m I V u j k 0 a U v 4 I N Z n C 1 b z b 9 Q 7 6 I W I x + b E 9 U v h h r J c R S i D P 2 q g 3 m Q B K P c 6 2 G r 9 C 5 z K D 4 T N E 7 w E D i o m E Z l 7 1 4 w R B 5 U z e o o 2 U u X g 7 H m / z M C P j / E 2 6 F j + P / v 0 G h V 3 9 T U F P a w a l + X n D z l 1 A l 1 y 8 P 4 L + V 1 B P a Z Z J + F f k n 5 1 O / j 4 6 / d v o 9 O w t + q l Y r 5 I n V X f O J c l r V f y w i + i i k B v d 2 n r o K g P V z 0 g a Z 5 j S t 2 i 7 3 Y Z g p J + u o k j F L K Y y B P P 2 M Q P 9 U p a n u o L a L Z p O A 2 g V / B T s o G m o l z s i i l T a 1 + V + O V D p B 5 h V S U g P A c q J g P o F l a + m f k F z / T 0 Y B t I 0 9 s 2 q A 4 N L r R F 7 w 2 F 9 v v i t d 0 U f 2 S d 4 m g G s 2 v f M Y P G k O Z I 9 P I f s G z r 2 j B q D w 0 O 7 4 Q m k j T q 9 7 3 8 H U E s B A i 0 A F A A C A A g A e W i i T I 4 F + N 2 m A A A A + A A A A B I A A A A A A A A A A A A A A A A A A A A A A E N v b m Z p Z y 9 Q Y W N r Y W d l L n h t b F B L A Q I t A B Q A A g A I A H l o o k w P y u m r p A A A A O k A A A A T A A A A A A A A A A A A A A A A A P I A A A B b Q 2 9 u d G V u d F 9 U e X B l c 1 0 u e G 1 s U E s B A i 0 A F A A C A A g A e W i i T G T v G 5 c 5 C A A A 5 y g A A B M A A A A A A A A A A A A A A A A A 4 w E A A E Z v c m 1 1 b G F z L 1 N l Y 3 R p b 2 4 x L m 1 Q S w U G A A A A A A M A A w D C A A A A a Q o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D 1 E A A A A A A A D t U A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U G V y a W 9 k R W 5 k R m 9 y Z W N h c 3 Q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C I g L z 4 8 R W 5 0 c n k g V H l w Z T 0 i U m V z d W x 0 V H l w Z S I g V m F s d W U 9 I n N O d W 1 i Z X I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E 4 L T A 0 L T M w V D E 2 O j M x O j U y L j Y 3 M D E 2 M z F a I i A v P j x F b n R y e S B U e X B l P S J G a W x s U 3 R h d H V z I i B W Y W x 1 Z T 0 i c 0 N v b X B s Z X R l I i A v P j x F b n R y e S B U e X B l P S J O Y X Z p Z 2 F 0 a W 9 u U 3 R l c E 5 h b W U i I F Z h b H V l P S J z T m F 2 a W d h d G l v b i I g L z 4 8 L 1 N 0 Y W J s Z U V u d H J p Z X M + P C 9 J d G V t P j x J d G V t P j x J d G V t T G 9 j Y X R p b 2 4 + P E l 0 Z W 1 U e X B l P k Z v c m 1 1 b G E 8 L 0 l 0 Z W 1 U e X B l P j x J d G V t U G F 0 a D 5 T Z W N 0 a W 9 u M S 9 Q Z X J p b 2 R F b m R G b 3 J l Y 2 F z d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Z X J p b 2 R F b m R G b 3 J l Y 2 F z d C 9 Q Z X J p b 2 R f R W 5 k X 1 J l d k Z v c m V j Y X N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V y a W 9 k R W 5 k R m 9 y Z W N h c 3 Q v Q 2 h h b m d l Z C U y M F R 5 c G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V y a W 9 k R W 5 k R m 9 y Z W N h c 3 Q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Z X J p b 2 R F b m R G b 3 J l Y 2 F z d C 9 D b 2 x 1 b W 4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V y a W 9 k U 3 R h c n R G b 3 J l Y 2 F z d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w I i A v P j x F b n R y e S B U e X B l P S J S Z X N 1 b H R U e X B l I i B W Y W x 1 Z T 0 i c 0 5 1 b W J l c i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T g t M D Q t M z B U M T Y 6 M z E 6 N T I u N j k y M j k 1 M V o i I C 8 + P E V u d H J 5 I F R 5 c G U 9 I k Z p b G x T d G F 0 d X M i I F Z h b H V l P S J z Q 2 9 t c G x l d G U i I C 8 + P E V u d H J 5 I F R 5 c G U 9 I k 5 h d m l n Y X R p b 2 5 T d G V w T m F t Z S I g V m F s d W U 9 I n N O Y X Z p Z 2 F 0 a W 9 u I i A v P j w v U 3 R h Y m x l R W 5 0 c m l l c z 4 8 L 0 l 0 Z W 0 + P E l 0 Z W 0 + P E l 0 Z W 1 M b 2 N h d G l v b j 4 8 S X R l b V R 5 c G U + R m 9 y b X V s Y T w v S X R l b V R 5 c G U + P E l 0 Z W 1 Q Y X R o P l N l Y 3 R p b 2 4 x L 1 B l c m l v Z F N 0 Y X J 0 R m 9 y Z W N h c 3 Q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V y a W 9 k U 3 R h c n R G b 3 J l Y 2 F z d C 9 Q Z X J p b 2 R f U 3 R h c n R f U m V 2 R m 9 y Z W N h c 3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Z X J p b 2 R T d G F y d E Z v c m V j Y X N 0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V y a W 9 k U 3 R h c n R G b 3 J l Y 2 F z d C 9 D b 2 x 1 b W 4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F V f T 3 J p Z 2 l u Y W x f R m 9 y Z W N h c 3 R f R G F 0 Y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S Z X N 1 b H R U e X B l I i B W Y W x 1 Z T 0 i c 1 R h Y m x l I i A v P j x F b n R y e S B U e X B l P S J C d W Z m Z X J O Z X h 0 U m V m c m V z a C I g V m F s d W U 9 I m w w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x O C 0 w N C 0 z M F Q x N j o z M T o 1 M i 4 3 M j M 1 N z A x W i I g L z 4 8 R W 5 0 c n k g V H l w Z T 0 i R m l s b F N 0 Y X R 1 c y I g V m F s d W U 9 I n N D b 2 1 w b G V 0 Z S I g L z 4 8 R W 5 0 c n k g V H l w Z T 0 i T m F 2 a W d h d G l v b l N 0 Z X B O Y W 1 l I i B W Y W x 1 Z T 0 i c 0 5 h d m l n Y X R p b 2 4 i I C 8 + P C 9 T d G F i b G V F b n R y a W V z P j w v S X R l b T 4 8 S X R l b T 4 8 S X R l b U x v Y 2 F 0 a W 9 u P j x J d G V t V H l w Z T 5 G b 3 J t d W x h P C 9 J d G V t V H l w Z T 4 8 S X R l b V B h d G g + U 2 V j d G l v b j E v T F V f T 3 J p Z 2 l u Y W x f R m 9 y Z W N h c 3 R f R G F 0 Y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V V 9 P c m l n a W 5 h b F 9 G b 3 J l Y 2 F z d F 9 E Y X R h L 1 J l b m F t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F V f T 3 J p Z 2 l u Y W x f R m 9 y Z W N h c 3 R f R G F 0 Y S 9 D d X N 0 b 2 0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F V f T 3 J p Z 2 l u Y W x f R m 9 y Z W N h c 3 R f R G F 0 Y S 9 M V V 9 P c m l n a W 5 h b F 9 G b 3 J l Y 2 F z d F 9 E Y X R h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Z u U 3 R y Z X R j a G l u Z 0 F u Z E N v b X B y Z X N z a W 5 n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J l c 3 V s d F R 5 c G U i I F Z h b H V l P S J z R n V u Y 3 R p b 2 4 i I C 8 + P E V u d H J 5 I F R 5 c G U 9 I k J 1 Z m Z l c k 5 l e H R S Z W Z y Z X N o I i B W Y W x 1 Z T 0 i b D A i I C 8 + P E V u d H J 5 I F R 5 c G U 9 I k Z p b G x l Z E N v b X B s Z X R l U m V z d W x 0 V G 9 X b 3 J r c 2 h l Z X Q i I F Z h b H V l P S J s M C I g L z 4 8 R W 5 0 c n k g V H l w Z T 0 i T m F 2 a W d h d G l v b l N 0 Z X B O Y W 1 l I i B W Y W x 1 Z T 0 i c 0 5 h d m l n Y X R p b 2 4 i I C 8 + P E V u d H J 5 I F R 5 c G U 9 I l J l Y 2 9 2 Z X J 5 V G F y Z 2 V 0 U 2 h l Z X Q i I F Z h b H V l P S J z Q 2 h h b m d p b m c g R m 9 y Z W N h c 3 Q g U G V y a W 9 k c y I g L z 4 8 R W 5 0 c n k g V H l w Z T 0 i U m V j b 3 Z l c n l U Y X J n Z X R D b 2 x 1 b W 4 i I F Z h b H V l P S J s M T A i I C 8 + P E V u d H J 5 I F R 5 c G U 9 I l J l Y 2 9 2 Z X J 5 V G F y Z 2 V 0 U m 9 3 I i B W Y W x 1 Z T 0 i b D c 5 I i A v P j x F b n R y e S B U e X B l P S J O Y W 1 l V X B k Y X R l Z E F m d G V y R m l s b C I g V m F s d W U 9 I m w x I i A v P j x F b n R y e S B U e X B l P S J M b 2 F k Z W R U b 0 F u Y W x 5 c 2 l z U 2 V y d m l j Z X M i I F Z h b H V l P S J s M C I g L z 4 8 R W 5 0 c n k g V H l w Z T 0 i R m l s b E V y c m 9 y Q 2 9 k Z S I g V m F s d W U 9 I n N V b m t u b 3 d u I i A v P j x F b n R y e S B U e X B l P S J B Z G R l Z F R v R G F 0 Y U 1 v Z G V s I i B W Y W x 1 Z T 0 i b D A i I C 8 + P E V u d H J 5 I F R 5 c G U 9 I k Z p b G x M Y X N 0 V X B k Y X R l Z C I g V m F s d W U 9 I m Q y M D E 4 L T A 1 L T A y V D E w O j U 4 O j M 1 L j M 1 N D M 0 N j l a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3 R y Z X R j a G l u Z 0 F u Z E N v b X B y Z X N z a W 5 n L 1 R y Y W 5 z c G 9 z Z S 5 7 Q 2 9 s d W 1 u M S w w f S Z x d W 9 0 O y w m c X V v d D t T Z W N 0 a W 9 u M S 9 T d H J l d G N o a W 5 n Q W 5 k Q 2 9 t c H J l c 3 N p b m c v V H J h b n N w b 3 N l L n t D b 2 x 1 b W 4 y L D F 9 J n F 1 b 3 Q 7 L C Z x d W 9 0 O 1 N l Y 3 R p b 2 4 x L 1 N 0 c m V 0 Y 2 h p b m d B b m R D b 2 1 w c m V z c 2 l u Z y 9 U c m F u c 3 B v c 2 U u e 0 N v b H V t b j M s M n 0 m c X V v d D s s J n F 1 b 3 Q 7 U 2 V j d G l v b j E v U 3 R y Z X R j a G l u Z 0 F u Z E N v b X B y Z X N z a W 5 n L 1 R y Y W 5 z c G 9 z Z S 5 7 Q 2 9 s d W 1 u N C w z f S Z x d W 9 0 O y w m c X V v d D t T Z W N 0 a W 9 u M S 9 T d H J l d G N o a W 5 n Q W 5 k Q 2 9 t c H J l c 3 N p b m c v V H J h b n N w b 3 N l L n t D b 2 x 1 b W 4 1 L D R 9 J n F 1 b 3 Q 7 L C Z x d W 9 0 O 1 N l Y 3 R p b 2 4 x L 1 N 0 c m V 0 Y 2 h p b m d B b m R D b 2 1 w c m V z c 2 l u Z y 9 U c m F u c 3 B v c 2 U u e 0 N v b H V t b j Y s N X 0 m c X V v d D s s J n F 1 b 3 Q 7 U 2 V j d G l v b j E v U 3 R y Z X R j a G l u Z 0 F u Z E N v b X B y Z X N z a W 5 n L 1 R y Y W 5 z c G 9 z Z S 5 7 Q 2 9 s d W 1 u N y w 2 f S Z x d W 9 0 O y w m c X V v d D t T Z W N 0 a W 9 u M S 9 T d H J l d G N o a W 5 n Q W 5 k Q 2 9 t c H J l c 3 N p b m c v V H J h b n N w b 3 N l L n t D b 2 x 1 b W 4 4 L D d 9 J n F 1 b 3 Q 7 L C Z x d W 9 0 O 1 N l Y 3 R p b 2 4 x L 1 N 0 c m V 0 Y 2 h p b m d B b m R D b 2 1 w c m V z c 2 l u Z y 9 U c m F u c 3 B v c 2 U u e 0 N v b H V t b j k s O H 0 m c X V v d D s s J n F 1 b 3 Q 7 U 2 V j d G l v b j E v U 3 R y Z X R j a G l u Z 0 F u Z E N v b X B y Z X N z a W 5 n L 1 R y Y W 5 z c G 9 z Z S 5 7 Q 2 9 s d W 1 u M T A s O X 0 m c X V v d D s s J n F 1 b 3 Q 7 U 2 V j d G l v b j E v U 3 R y Z X R j a G l u Z 0 F u Z E N v b X B y Z X N z a W 5 n L 1 R y Y W 5 z c G 9 z Z S 5 7 Q 2 9 s d W 1 u M T E s M T B 9 J n F 1 b 3 Q 7 L C Z x d W 9 0 O 1 N l Y 3 R p b 2 4 x L 1 N 0 c m V 0 Y 2 h p b m d B b m R D b 2 1 w c m V z c 2 l u Z y 9 U c m F u c 3 B v c 2 U u e 0 N v b H V t b j E y L D E x f S Z x d W 9 0 O y w m c X V v d D t T Z W N 0 a W 9 u M S 9 T d H J l d G N o a W 5 n Q W 5 k Q 2 9 t c H J l c 3 N p b m c v V H J h b n N w b 3 N l L n t D b 2 x 1 b W 4 x M y w x M n 0 m c X V v d D s s J n F 1 b 3 Q 7 U 2 V j d G l v b j E v U 3 R y Z X R j a G l u Z 0 F u Z E N v b X B y Z X N z a W 5 n L 1 R y Y W 5 z c G 9 z Z S 5 7 Q 2 9 s d W 1 u M T Q s M T N 9 J n F 1 b 3 Q 7 L C Z x d W 9 0 O 1 N l Y 3 R p b 2 4 x L 1 N 0 c m V 0 Y 2 h p b m d B b m R D b 2 1 w c m V z c 2 l u Z y 9 U c m F u c 3 B v c 2 U u e 0 N v b H V t b j E 1 L D E 0 f S Z x d W 9 0 O 1 0 s J n F 1 b 3 Q 7 Q 2 9 s d W 1 u Q 2 9 1 b n Q m c X V v d D s 6 M T U s J n F 1 b 3 Q 7 S 2 V 5 Q 2 9 s d W 1 u T m F t Z X M m c X V v d D s 6 W 1 0 s J n F 1 b 3 Q 7 Q 2 9 s d W 1 u S W R l b n R p d G l l c y Z x d W 9 0 O z p b J n F 1 b 3 Q 7 U 2 V j d G l v b j E v U 3 R y Z X R j a G l u Z 0 F u Z E N v b X B y Z X N z a W 5 n L 1 R y Y W 5 z c G 9 z Z S 5 7 Q 2 9 s d W 1 u M S w w f S Z x d W 9 0 O y w m c X V v d D t T Z W N 0 a W 9 u M S 9 T d H J l d G N o a W 5 n Q W 5 k Q 2 9 t c H J l c 3 N p b m c v V H J h b n N w b 3 N l L n t D b 2 x 1 b W 4 y L D F 9 J n F 1 b 3 Q 7 L C Z x d W 9 0 O 1 N l Y 3 R p b 2 4 x L 1 N 0 c m V 0 Y 2 h p b m d B b m R D b 2 1 w c m V z c 2 l u Z y 9 U c m F u c 3 B v c 2 U u e 0 N v b H V t b j M s M n 0 m c X V v d D s s J n F 1 b 3 Q 7 U 2 V j d G l v b j E v U 3 R y Z X R j a G l u Z 0 F u Z E N v b X B y Z X N z a W 5 n L 1 R y Y W 5 z c G 9 z Z S 5 7 Q 2 9 s d W 1 u N C w z f S Z x d W 9 0 O y w m c X V v d D t T Z W N 0 a W 9 u M S 9 T d H J l d G N o a W 5 n Q W 5 k Q 2 9 t c H J l c 3 N p b m c v V H J h b n N w b 3 N l L n t D b 2 x 1 b W 4 1 L D R 9 J n F 1 b 3 Q 7 L C Z x d W 9 0 O 1 N l Y 3 R p b 2 4 x L 1 N 0 c m V 0 Y 2 h p b m d B b m R D b 2 1 w c m V z c 2 l u Z y 9 U c m F u c 3 B v c 2 U u e 0 N v b H V t b j Y s N X 0 m c X V v d D s s J n F 1 b 3 Q 7 U 2 V j d G l v b j E v U 3 R y Z X R j a G l u Z 0 F u Z E N v b X B y Z X N z a W 5 n L 1 R y Y W 5 z c G 9 z Z S 5 7 Q 2 9 s d W 1 u N y w 2 f S Z x d W 9 0 O y w m c X V v d D t T Z W N 0 a W 9 u M S 9 T d H J l d G N o a W 5 n Q W 5 k Q 2 9 t c H J l c 3 N p b m c v V H J h b n N w b 3 N l L n t D b 2 x 1 b W 4 4 L D d 9 J n F 1 b 3 Q 7 L C Z x d W 9 0 O 1 N l Y 3 R p b 2 4 x L 1 N 0 c m V 0 Y 2 h p b m d B b m R D b 2 1 w c m V z c 2 l u Z y 9 U c m F u c 3 B v c 2 U u e 0 N v b H V t b j k s O H 0 m c X V v d D s s J n F 1 b 3 Q 7 U 2 V j d G l v b j E v U 3 R y Z X R j a G l u Z 0 F u Z E N v b X B y Z X N z a W 5 n L 1 R y Y W 5 z c G 9 z Z S 5 7 Q 2 9 s d W 1 u M T A s O X 0 m c X V v d D s s J n F 1 b 3 Q 7 U 2 V j d G l v b j E v U 3 R y Z X R j a G l u Z 0 F u Z E N v b X B y Z X N z a W 5 n L 1 R y Y W 5 z c G 9 z Z S 5 7 Q 2 9 s d W 1 u M T E s M T B 9 J n F 1 b 3 Q 7 L C Z x d W 9 0 O 1 N l Y 3 R p b 2 4 x L 1 N 0 c m V 0 Y 2 h p b m d B b m R D b 2 1 w c m V z c 2 l u Z y 9 U c m F u c 3 B v c 2 U u e 0 N v b H V t b j E y L D E x f S Z x d W 9 0 O y w m c X V v d D t T Z W N 0 a W 9 u M S 9 T d H J l d G N o a W 5 n Q W 5 k Q 2 9 t c H J l c 3 N p b m c v V H J h b n N w b 3 N l L n t D b 2 x 1 b W 4 x M y w x M n 0 m c X V v d D s s J n F 1 b 3 Q 7 U 2 V j d G l v b j E v U 3 R y Z X R j a G l u Z 0 F u Z E N v b X B y Z X N z a W 5 n L 1 R y Y W 5 z c G 9 z Z S 5 7 Q 2 9 s d W 1 u M T Q s M T N 9 J n F 1 b 3 Q 7 L C Z x d W 9 0 O 1 N l Y 3 R p b 2 4 x L 1 N 0 c m V 0 Y 2 h p b m d B b m R D b 2 1 w c m V z c 2 l u Z y 9 U c m F u c 3 B v c 2 U u e 0 N v b H V t b j E 1 L D E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S W 5 2 b 2 t l Z C U y M E Z 1 b m N 0 a W 9 u P C 9 J d G V t U G F 0 a D 4 8 L 0 l 0 Z W 1 M b 2 N h d G l v b j 4 8 U 3 R h Y m x l R W 5 0 c m l l c z 4 8 R W 5 0 c n k g V H l w Z T 0 i S X N Q c m l 2 Y X R l I i B W Y W x 1 Z T 0 i b D A i I C 8 + P E V u d H J 5 I F R 5 c G U 9 I k 5 h d m l n Y X R p b 2 5 T d G V w T m F t Z S I g V m F s d W U 9 I n N O Y X Z p Z 2 F 0 a W 9 u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S Z X N 1 b H R U e X B l I i B W Y W x 1 Z T 0 i c 1 R h Y m x l I i A v P j x F b n R y e S B U e X B l P S J C d W Z m Z X J O Z X h 0 U m V m c m V z a C I g V m F s d W U 9 I m w w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D b 2 x 1 b W 5 O Y W 1 l c y I g V m F s d W U 9 I n N b J n F 1 b 3 Q 7 M S Z x d W 9 0 O y w m c X V v d D s y J n F 1 b 3 Q 7 L C Z x d W 9 0 O z M m c X V v d D s s J n F 1 b 3 Q 7 N C Z x d W 9 0 O y w m c X V v d D s 1 J n F 1 b 3 Q 7 L C Z x d W 9 0 O z Y m c X V v d D s s J n F 1 b 3 Q 7 N y Z x d W 9 0 O y w m c X V v d D s 4 J n F 1 b 3 Q 7 L C Z x d W 9 0 O z k m c X V v d D s s J n F 1 b 3 Q 7 M T A m c X V v d D s s J n F 1 b 3 Q 7 M T E m c X V v d D s s J n F 1 b 3 Q 7 M T I m c X V v d D s s J n F 1 b 3 Q 7 M T M m c X V v d D s s J n F 1 b 3 Q 7 M T Q m c X V v d D s s J n F 1 b 3 Q 7 M T U m c X V v d D t d I i A v P j x F b n R y e S B U e X B l P S J G a W x s Q 2 9 s d W 1 u V H l w Z X M i I F Z h b H V l P S J z Q U F B Q U F B Q U F B Q U F B Q U F B Q U F B Q U E i I C 8 + P E V u d H J 5 I F R 5 c G U 9 I k Z p b G x M Y X N 0 V X B k Y X R l Z C I g V m F s d W U 9 I m Q y M D E 4 L T A 1 L T A y V D E x O j A z O j U w L j E 3 N T g 2 N z J a I i A v P j x F b n R y e S B U e X B l P S J G a W x s R X J y b 3 J D b 3 V u d C I g V m F s d W U 9 I m w w I i A v P j x F b n R y e S B U e X B l P S J S Z W N v d m V y e V R h c m d l d F N o Z W V 0 I i B W Y W x 1 Z T 0 i c 0 N o Y W 5 n a W 5 n I E Z v c m V j Y X N 0 I F B l c m l v Z H M i I C 8 + P E V u d H J 5 I F R 5 c G U 9 I l J l Y 2 9 2 Z X J 5 V G F y Z 2 V 0 Q 2 9 s d W 1 u I i B W Y W x 1 Z T 0 i b D E w I i A v P j x F b n R y e S B U e X B l P S J S Z W N v d m V y e V R h c m d l d F J v d y I g V m F s d W U 9 I m w 3 O S I g L z 4 8 R W 5 0 c n k g V H l w Z T 0 i T m F t Z V V w Z G F 0 Z W R B Z n R l c k Z p b G w i I F Z h b H V l P S J s M C I g L z 4 8 R W 5 0 c n k g V H l w Z T 0 i R m l s b F R h c m d l d C I g V m F s d W U 9 I n N J b n Z v a 2 V k X 0 Z 1 b m N 0 a W 9 u I i A v P j x F b n R y e S B U e X B l P S J R d W V y e U l E I i B W Y W x 1 Z T 0 i c z k 0 M j I 1 N z R l L W J h N j A t N D B i Y i 1 h Y 2 E w L W Z l Z T B h Y W I x M z g z Z C I g L z 4 8 R W 5 0 c n k g V H l w Z T 0 i R m l s b E V y c m 9 y Q 2 9 k Z S I g V m F s d W U 9 I n N V b m t u b 3 d u I i A v P j x F b n R y e S B U e X B l P S J G a W x s Q 2 9 1 b n Q i I F Z h b H V l P S J s M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x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S W 5 2 b 2 t l Z C B G d W 5 j d G l v b i 9 T b 3 V y Y 2 U u e z E s M H 0 m c X V v d D s s J n F 1 b 3 Q 7 U 2 V j d G l v b j E v S W 5 2 b 2 t l Z C B G d W 5 j d G l v b i 9 T b 3 V y Y 2 U u e z I s M X 0 m c X V v d D s s J n F 1 b 3 Q 7 U 2 V j d G l v b j E v S W 5 2 b 2 t l Z C B G d W 5 j d G l v b i 9 T b 3 V y Y 2 U u e z M s M n 0 m c X V v d D s s J n F 1 b 3 Q 7 U 2 V j d G l v b j E v S W 5 2 b 2 t l Z C B G d W 5 j d G l v b i 9 T b 3 V y Y 2 U u e z Q s M 3 0 m c X V v d D s s J n F 1 b 3 Q 7 U 2 V j d G l v b j E v S W 5 2 b 2 t l Z C B G d W 5 j d G l v b i 9 T b 3 V y Y 2 U u e z U s N H 0 m c X V v d D s s J n F 1 b 3 Q 7 U 2 V j d G l v b j E v S W 5 2 b 2 t l Z C B G d W 5 j d G l v b i 9 T b 3 V y Y 2 U u e z Y s N X 0 m c X V v d D s s J n F 1 b 3 Q 7 U 2 V j d G l v b j E v S W 5 2 b 2 t l Z C B G d W 5 j d G l v b i 9 T b 3 V y Y 2 U u e z c s N n 0 m c X V v d D s s J n F 1 b 3 Q 7 U 2 V j d G l v b j E v S W 5 2 b 2 t l Z C B G d W 5 j d G l v b i 9 T b 3 V y Y 2 U u e z g s N 3 0 m c X V v d D s s J n F 1 b 3 Q 7 U 2 V j d G l v b j E v S W 5 2 b 2 t l Z C B G d W 5 j d G l v b i 9 T b 3 V y Y 2 U u e z k s O H 0 m c X V v d D s s J n F 1 b 3 Q 7 U 2 V j d G l v b j E v S W 5 2 b 2 t l Z C B G d W 5 j d G l v b i 9 T b 3 V y Y 2 U u e z E w L D l 9 J n F 1 b 3 Q 7 L C Z x d W 9 0 O 1 N l Y 3 R p b 2 4 x L 0 l u d m 9 r Z W Q g R n V u Y 3 R p b 2 4 v U 2 9 1 c m N l L n s x M S w x M H 0 m c X V v d D s s J n F 1 b 3 Q 7 U 2 V j d G l v b j E v S W 5 2 b 2 t l Z C B G d W 5 j d G l v b i 9 T b 3 V y Y 2 U u e z E y L D E x f S Z x d W 9 0 O y w m c X V v d D t T Z W N 0 a W 9 u M S 9 J b n Z v a 2 V k I E Z 1 b m N 0 a W 9 u L 1 N v d X J j Z S 5 7 M T M s M T J 9 J n F 1 b 3 Q 7 L C Z x d W 9 0 O 1 N l Y 3 R p b 2 4 x L 0 l u d m 9 r Z W Q g R n V u Y 3 R p b 2 4 v U 2 9 1 c m N l L n s x N C w x M 3 0 m c X V v d D s s J n F 1 b 3 Q 7 U 2 V j d G l v b j E v S W 5 2 b 2 t l Z C B G d W 5 j d G l v b i 9 T b 3 V y Y 2 U u e z E 1 L D E 0 f S Z x d W 9 0 O 1 0 s J n F 1 b 3 Q 7 Q 2 9 s d W 1 u Q 2 9 1 b n Q m c X V v d D s 6 M T U s J n F 1 b 3 Q 7 S 2 V 5 Q 2 9 s d W 1 u T m F t Z X M m c X V v d D s 6 W 1 0 s J n F 1 b 3 Q 7 Q 2 9 s d W 1 u S W R l b n R p d G l l c y Z x d W 9 0 O z p b J n F 1 b 3 Q 7 U 2 V j d G l v b j E v S W 5 2 b 2 t l Z C B G d W 5 j d G l v b i 9 T b 3 V y Y 2 U u e z E s M H 0 m c X V v d D s s J n F 1 b 3 Q 7 U 2 V j d G l v b j E v S W 5 2 b 2 t l Z C B G d W 5 j d G l v b i 9 T b 3 V y Y 2 U u e z I s M X 0 m c X V v d D s s J n F 1 b 3 Q 7 U 2 V j d G l v b j E v S W 5 2 b 2 t l Z C B G d W 5 j d G l v b i 9 T b 3 V y Y 2 U u e z M s M n 0 m c X V v d D s s J n F 1 b 3 Q 7 U 2 V j d G l v b j E v S W 5 2 b 2 t l Z C B G d W 5 j d G l v b i 9 T b 3 V y Y 2 U u e z Q s M 3 0 m c X V v d D s s J n F 1 b 3 Q 7 U 2 V j d G l v b j E v S W 5 2 b 2 t l Z C B G d W 5 j d G l v b i 9 T b 3 V y Y 2 U u e z U s N H 0 m c X V v d D s s J n F 1 b 3 Q 7 U 2 V j d G l v b j E v S W 5 2 b 2 t l Z C B G d W 5 j d G l v b i 9 T b 3 V y Y 2 U u e z Y s N X 0 m c X V v d D s s J n F 1 b 3 Q 7 U 2 V j d G l v b j E v S W 5 2 b 2 t l Z C B G d W 5 j d G l v b i 9 T b 3 V y Y 2 U u e z c s N n 0 m c X V v d D s s J n F 1 b 3 Q 7 U 2 V j d G l v b j E v S W 5 2 b 2 t l Z C B G d W 5 j d G l v b i 9 T b 3 V y Y 2 U u e z g s N 3 0 m c X V v d D s s J n F 1 b 3 Q 7 U 2 V j d G l v b j E v S W 5 2 b 2 t l Z C B G d W 5 j d G l v b i 9 T b 3 V y Y 2 U u e z k s O H 0 m c X V v d D s s J n F 1 b 3 Q 7 U 2 V j d G l v b j E v S W 5 2 b 2 t l Z C B G d W 5 j d G l v b i 9 T b 3 V y Y 2 U u e z E w L D l 9 J n F 1 b 3 Q 7 L C Z x d W 9 0 O 1 N l Y 3 R p b 2 4 x L 0 l u d m 9 r Z W Q g R n V u Y 3 R p b 2 4 v U 2 9 1 c m N l L n s x M S w x M H 0 m c X V v d D s s J n F 1 b 3 Q 7 U 2 V j d G l v b j E v S W 5 2 b 2 t l Z C B G d W 5 j d G l v b i 9 T b 3 V y Y 2 U u e z E y L D E x f S Z x d W 9 0 O y w m c X V v d D t T Z W N 0 a W 9 u M S 9 J b n Z v a 2 V k I E Z 1 b m N 0 a W 9 u L 1 N v d X J j Z S 5 7 M T M s M T J 9 J n F 1 b 3 Q 7 L C Z x d W 9 0 O 1 N l Y 3 R p b 2 4 x L 0 l u d m 9 r Z W Q g R n V u Y 3 R p b 2 4 v U 2 9 1 c m N l L n s x N C w x M 3 0 m c X V v d D s s J n F 1 b 3 Q 7 U 2 V j d G l v b j E v S W 5 2 b 2 t l Z C B G d W 5 j d G l v b i 9 T b 3 V y Y 2 U u e z E 1 L D E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S W 5 2 b 2 t l Z C U y M E Z 1 b m N 0 a W 9 u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0 c m V 0 Y 2 h p b m d B b m R D b 2 1 w c m V z c 2 l u Z 1 9 G b 2 x s b 3 d B b G 9 u Z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w I i A v P j x F b n R y e S B U e X B l P S J S Z X N 1 b H R U e X B l I i B W Y W x 1 Z T 0 i c 1 R h Y m x l I i A v P j x F b n R y e S B U e X B l P S J G a W x s Z W R D b 2 1 w b G V 0 Z V J l c 3 V s d F R v V 2 9 y a 3 N o Z W V 0 I i B W Y W x 1 Z T 0 i b D E i I C 8 + P E V u d H J 5 I F R 5 c G U 9 I k Z p b G x D b 2 x 1 b W 5 U e X B l c y I g V m F s d W U 9 I n N B Q U F B Q U F B Q U F B Q U F B Q U F B Q U F B Q S I g L z 4 8 R W 5 0 c n k g V H l w Z T 0 i R m l s b E x h c 3 R V c G R h d G V k I i B W Y W x 1 Z T 0 i Z D I w M T g t M D U t M D J U M D c 6 M T Y 6 N T Y u N j k 3 M z g 2 M V o i I C 8 + P E V u d H J 5 I F R 5 c G U 9 I k Z p b G x F c n J v c k N v d W 5 0 I i B W Y W x 1 Z T 0 i b D A i I C 8 + P E V u d H J 5 I F R 5 c G U 9 I k 5 h d m l n Y X R p b 2 5 T d G V w T m F t Z S I g V m F s d W U 9 I n N O Y X Z p Z 2 F 0 a W 9 u I i A v P j x F b n R y e S B U e X B l P S J S Z W N v d m V y e V R h c m d l d F J v d y I g V m F s d W U 9 I m w 4 N C I g L z 4 8 R W 5 0 c n k g V H l w Z T 0 i U m V j b 3 Z l c n l U Y X J n Z X R D b 2 x 1 b W 4 i I F Z h b H V l P S J s M T A i I C 8 + P E V u d H J 5 I F R 5 c G U 9 I l J l Y 2 9 2 Z X J 5 V G F y Z 2 V 0 U 2 h l Z X Q i I F Z h b H V l P S J z Q 2 h h b m d p b m c g R m 9 y Z W N h c 3 Q g U G V y a W 9 k c y I g L z 4 8 R W 5 0 c n k g V H l w Z T 0 i T m F t Z V V w Z G F 0 Z W R B Z n R l c k Z p b G w i I F Z h b H V l P S J s M C I g L z 4 8 R W 5 0 c n k g V H l w Z T 0 i U X V l c n l J R C I g V m F s d W U 9 I n M w Z D B k O T Y 5 M i 0 z Z W M z L T R k N m E t Y W Y x Z C 1 m Y W Y 0 M W M 1 Z D h l Y T Q i I C 8 + P E V u d H J 5 I F R 5 c G U 9 I l J l b G F 0 a W 9 u c 2 h p c E l u Z m 9 D b 2 5 0 Y W l u Z X I i I F Z h b H V l P S J z e y Z x d W 9 0 O 2 N v b H V t b k N v d W 5 0 J n F 1 b 3 Q 7 O j E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T d H J l d G N o a W 5 n Q W 5 k Q 2 9 t c H J l c 3 N p b m d f R m 9 s b G 9 3 Q W x v b m c v V H J h b n N w b 3 N l L n t D b 2 x 1 b W 4 x L D B 9 J n F 1 b 3 Q 7 L C Z x d W 9 0 O 1 N l Y 3 R p b 2 4 x L 1 N 0 c m V 0 Y 2 h p b m d B b m R D b 2 1 w c m V z c 2 l u Z 1 9 G b 2 x s b 3 d B b G 9 u Z y 9 U c m F u c 3 B v c 2 U u e 0 N v b H V t b j I s M X 0 m c X V v d D s s J n F 1 b 3 Q 7 U 2 V j d G l v b j E v U 3 R y Z X R j a G l u Z 0 F u Z E N v b X B y Z X N z a W 5 n X 0 Z v b G x v d 0 F s b 2 5 n L 1 R y Y W 5 z c G 9 z Z S 5 7 Q 2 9 s d W 1 u M y w y f S Z x d W 9 0 O y w m c X V v d D t T Z W N 0 a W 9 u M S 9 T d H J l d G N o a W 5 n Q W 5 k Q 2 9 t c H J l c 3 N p b m d f R m 9 s b G 9 3 Q W x v b m c v V H J h b n N w b 3 N l L n t D b 2 x 1 b W 4 0 L D N 9 J n F 1 b 3 Q 7 L C Z x d W 9 0 O 1 N l Y 3 R p b 2 4 x L 1 N 0 c m V 0 Y 2 h p b m d B b m R D b 2 1 w c m V z c 2 l u Z 1 9 G b 2 x s b 3 d B b G 9 u Z y 9 U c m F u c 3 B v c 2 U u e 0 N v b H V t b j U s N H 0 m c X V v d D s s J n F 1 b 3 Q 7 U 2 V j d G l v b j E v U 3 R y Z X R j a G l u Z 0 F u Z E N v b X B y Z X N z a W 5 n X 0 Z v b G x v d 0 F s b 2 5 n L 1 R y Y W 5 z c G 9 z Z S 5 7 Q 2 9 s d W 1 u N i w 1 f S Z x d W 9 0 O y w m c X V v d D t T Z W N 0 a W 9 u M S 9 T d H J l d G N o a W 5 n Q W 5 k Q 2 9 t c H J l c 3 N p b m d f R m 9 s b G 9 3 Q W x v b m c v V H J h b n N w b 3 N l L n t D b 2 x 1 b W 4 3 L D Z 9 J n F 1 b 3 Q 7 L C Z x d W 9 0 O 1 N l Y 3 R p b 2 4 x L 1 N 0 c m V 0 Y 2 h p b m d B b m R D b 2 1 w c m V z c 2 l u Z 1 9 G b 2 x s b 3 d B b G 9 u Z y 9 U c m F u c 3 B v c 2 U u e 0 N v b H V t b j g s N 3 0 m c X V v d D s s J n F 1 b 3 Q 7 U 2 V j d G l v b j E v U 3 R y Z X R j a G l u Z 0 F u Z E N v b X B y Z X N z a W 5 n X 0 Z v b G x v d 0 F s b 2 5 n L 1 R y Y W 5 z c G 9 z Z S 5 7 Q 2 9 s d W 1 u O S w 4 f S Z x d W 9 0 O y w m c X V v d D t T Z W N 0 a W 9 u M S 9 T d H J l d G N o a W 5 n Q W 5 k Q 2 9 t c H J l c 3 N p b m d f R m 9 s b G 9 3 Q W x v b m c v V H J h b n N w b 3 N l L n t D b 2 x 1 b W 4 x M C w 5 f S Z x d W 9 0 O y w m c X V v d D t T Z W N 0 a W 9 u M S 9 T d H J l d G N o a W 5 n Q W 5 k Q 2 9 t c H J l c 3 N p b m d f R m 9 s b G 9 3 Q W x v b m c v V H J h b n N w b 3 N l L n t D b 2 x 1 b W 4 x M S w x M H 0 m c X V v d D s s J n F 1 b 3 Q 7 U 2 V j d G l v b j E v U 3 R y Z X R j a G l u Z 0 F u Z E N v b X B y Z X N z a W 5 n X 0 Z v b G x v d 0 F s b 2 5 n L 1 R y Y W 5 z c G 9 z Z S 5 7 Q 2 9 s d W 1 u M T I s M T F 9 J n F 1 b 3 Q 7 L C Z x d W 9 0 O 1 N l Y 3 R p b 2 4 x L 1 N 0 c m V 0 Y 2 h p b m d B b m R D b 2 1 w c m V z c 2 l u Z 1 9 G b 2 x s b 3 d B b G 9 u Z y 9 U c m F u c 3 B v c 2 U u e 0 N v b H V t b j E z L D E y f S Z x d W 9 0 O y w m c X V v d D t T Z W N 0 a W 9 u M S 9 T d H J l d G N o a W 5 n Q W 5 k Q 2 9 t c H J l c 3 N p b m d f R m 9 s b G 9 3 Q W x v b m c v V H J h b n N w b 3 N l L n t D b 2 x 1 b W 4 x N C w x M 3 0 m c X V v d D s s J n F 1 b 3 Q 7 U 2 V j d G l v b j E v U 3 R y Z X R j a G l u Z 0 F u Z E N v b X B y Z X N z a W 5 n X 0 Z v b G x v d 0 F s b 2 5 n L 1 R y Y W 5 z c G 9 z Z S 5 7 Q 2 9 s d W 1 u M T U s M T R 9 J n F 1 b 3 Q 7 X S w m c X V v d D t D b 2 x 1 b W 5 D b 3 V u d C Z x d W 9 0 O z o x N S w m c X V v d D t L Z X l D b 2 x 1 b W 5 O Y W 1 l c y Z x d W 9 0 O z p b X S w m c X V v d D t D b 2 x 1 b W 5 J Z G V u d G l 0 a W V z J n F 1 b 3 Q 7 O l s m c X V v d D t T Z W N 0 a W 9 u M S 9 T d H J l d G N o a W 5 n Q W 5 k Q 2 9 t c H J l c 3 N p b m d f R m 9 s b G 9 3 Q W x v b m c v V H J h b n N w b 3 N l L n t D b 2 x 1 b W 4 x L D B 9 J n F 1 b 3 Q 7 L C Z x d W 9 0 O 1 N l Y 3 R p b 2 4 x L 1 N 0 c m V 0 Y 2 h p b m d B b m R D b 2 1 w c m V z c 2 l u Z 1 9 G b 2 x s b 3 d B b G 9 u Z y 9 U c m F u c 3 B v c 2 U u e 0 N v b H V t b j I s M X 0 m c X V v d D s s J n F 1 b 3 Q 7 U 2 V j d G l v b j E v U 3 R y Z X R j a G l u Z 0 F u Z E N v b X B y Z X N z a W 5 n X 0 Z v b G x v d 0 F s b 2 5 n L 1 R y Y W 5 z c G 9 z Z S 5 7 Q 2 9 s d W 1 u M y w y f S Z x d W 9 0 O y w m c X V v d D t T Z W N 0 a W 9 u M S 9 T d H J l d G N o a W 5 n Q W 5 k Q 2 9 t c H J l c 3 N p b m d f R m 9 s b G 9 3 Q W x v b m c v V H J h b n N w b 3 N l L n t D b 2 x 1 b W 4 0 L D N 9 J n F 1 b 3 Q 7 L C Z x d W 9 0 O 1 N l Y 3 R p b 2 4 x L 1 N 0 c m V 0 Y 2 h p b m d B b m R D b 2 1 w c m V z c 2 l u Z 1 9 G b 2 x s b 3 d B b G 9 u Z y 9 U c m F u c 3 B v c 2 U u e 0 N v b H V t b j U s N H 0 m c X V v d D s s J n F 1 b 3 Q 7 U 2 V j d G l v b j E v U 3 R y Z X R j a G l u Z 0 F u Z E N v b X B y Z X N z a W 5 n X 0 Z v b G x v d 0 F s b 2 5 n L 1 R y Y W 5 z c G 9 z Z S 5 7 Q 2 9 s d W 1 u N i w 1 f S Z x d W 9 0 O y w m c X V v d D t T Z W N 0 a W 9 u M S 9 T d H J l d G N o a W 5 n Q W 5 k Q 2 9 t c H J l c 3 N p b m d f R m 9 s b G 9 3 Q W x v b m c v V H J h b n N w b 3 N l L n t D b 2 x 1 b W 4 3 L D Z 9 J n F 1 b 3 Q 7 L C Z x d W 9 0 O 1 N l Y 3 R p b 2 4 x L 1 N 0 c m V 0 Y 2 h p b m d B b m R D b 2 1 w c m V z c 2 l u Z 1 9 G b 2 x s b 3 d B b G 9 u Z y 9 U c m F u c 3 B v c 2 U u e 0 N v b H V t b j g s N 3 0 m c X V v d D s s J n F 1 b 3 Q 7 U 2 V j d G l v b j E v U 3 R y Z X R j a G l u Z 0 F u Z E N v b X B y Z X N z a W 5 n X 0 Z v b G x v d 0 F s b 2 5 n L 1 R y Y W 5 z c G 9 z Z S 5 7 Q 2 9 s d W 1 u O S w 4 f S Z x d W 9 0 O y w m c X V v d D t T Z W N 0 a W 9 u M S 9 T d H J l d G N o a W 5 n Q W 5 k Q 2 9 t c H J l c 3 N p b m d f R m 9 s b G 9 3 Q W x v b m c v V H J h b n N w b 3 N l L n t D b 2 x 1 b W 4 x M C w 5 f S Z x d W 9 0 O y w m c X V v d D t T Z W N 0 a W 9 u M S 9 T d H J l d G N o a W 5 n Q W 5 k Q 2 9 t c H J l c 3 N p b m d f R m 9 s b G 9 3 Q W x v b m c v V H J h b n N w b 3 N l L n t D b 2 x 1 b W 4 x M S w x M H 0 m c X V v d D s s J n F 1 b 3 Q 7 U 2 V j d G l v b j E v U 3 R y Z X R j a G l u Z 0 F u Z E N v b X B y Z X N z a W 5 n X 0 Z v b G x v d 0 F s b 2 5 n L 1 R y Y W 5 z c G 9 z Z S 5 7 Q 2 9 s d W 1 u M T I s M T F 9 J n F 1 b 3 Q 7 L C Z x d W 9 0 O 1 N l Y 3 R p b 2 4 x L 1 N 0 c m V 0 Y 2 h p b m d B b m R D b 2 1 w c m V z c 2 l u Z 1 9 G b 2 x s b 3 d B b G 9 u Z y 9 U c m F u c 3 B v c 2 U u e 0 N v b H V t b j E z L D E y f S Z x d W 9 0 O y w m c X V v d D t T Z W N 0 a W 9 u M S 9 T d H J l d G N o a W 5 n Q W 5 k Q 2 9 t c H J l c 3 N p b m d f R m 9 s b G 9 3 Q W x v b m c v V H J h b n N w b 3 N l L n t D b 2 x 1 b W 4 x N C w x M 3 0 m c X V v d D s s J n F 1 b 3 Q 7 U 2 V j d G l v b j E v U 3 R y Z X R j a G l u Z 0 F u Z E N v b X B y Z X N z a W 5 n X 0 Z v b G x v d 0 F s b 2 5 n L 1 R y Y W 5 z c G 9 z Z S 5 7 Q 2 9 s d W 1 u M T U s M T R 9 J n F 1 b 3 Q 7 X S w m c X V v d D t S Z W x h d G l v b n N o a X B J b m Z v J n F 1 b 3 Q 7 O l t d f S I g L z 4 8 R W 5 0 c n k g V H l w Z T 0 i R m l s b F N 0 Y X R 1 c y I g V m F s d W U 9 I n N D b 2 1 w b G V 0 Z S I g L z 4 8 R W 5 0 c n k g V H l w Z T 0 i R m l s b E N v b H V t b k 5 h b W V z I i B W Y W x 1 Z T 0 i c 1 s m c X V v d D s x J n F 1 b 3 Q 7 L C Z x d W 9 0 O z I m c X V v d D s s J n F 1 b 3 Q 7 M y Z x d W 9 0 O y w m c X V v d D s 0 J n F 1 b 3 Q 7 L C Z x d W 9 0 O z U m c X V v d D s s J n F 1 b 3 Q 7 N i Z x d W 9 0 O y w m c X V v d D s 3 J n F 1 b 3 Q 7 L C Z x d W 9 0 O z g m c X V v d D s s J n F 1 b 3 Q 7 O S Z x d W 9 0 O y w m c X V v d D s x M C Z x d W 9 0 O y w m c X V v d D s x M S Z x d W 9 0 O y w m c X V v d D s x M i Z x d W 9 0 O y w m c X V v d D s x M y Z x d W 9 0 O y w m c X V v d D s x N C Z x d W 9 0 O y w m c X V v d D s x N S Z x d W 9 0 O 1 0 i I C 8 + P E V u d H J 5 I F R 5 c G U 9 I k Z p b G x F c n J v c k N v Z G U i I F Z h b H V l P S J z V W 5 r b m 9 3 b i I g L z 4 8 R W 5 0 c n k g V H l w Z T 0 i R m l s b E N v d W 5 0 I i B W Y W x 1 Z T 0 i b D E i I C 8 + P E V u d H J 5 I F R 5 c G U 9 I k F k Z G V k V G 9 E Y X R h T W 9 k Z W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T d H J l d G N o a W 5 n Q W 5 k Q 2 9 t c H J l c 3 N p b m d f R m 9 s b G 9 3 Q W x v b m c v R m 9 y Z W N h c 3 R E d X J h d G l v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0 c m V 0 Y 2 h p b m d B b m R D b 2 1 w c m V z c 2 l u Z 1 9 G b 2 x s b 3 d B b G 9 u Z y 9 P c m l n a W 5 h b E Z v c m V j Y X N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3 R y Z X R j a G l u Z 0 F u Z E N v b X B y Z X N z a W 5 n X 0 Z v b G x v d 0 F s b 2 5 n L 1 R y Y W 5 z c G 9 z Z W Q l M j B U Y W J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0 c m V 0 Y 2 h p b m d B b m R D b 2 1 w c m V z c 2 l u Z 1 9 G b 2 x s b 3 d B b G 9 u Z y 9 S Z W 5 h b W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0 c m V 0 Y 2 h p b m d B b m R D b 2 1 w c m V z c 2 l u Z 1 9 G b 2 x s b 3 d B b G 9 u Z y 9 B Z G R J b m R l e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0 c m V 0 Y 2 h p b m d B b m R D b 2 1 w c m V z c 2 l u Z 1 9 G b 2 x s b 3 d B b G 9 u Z y 9 B Z G R S Z W x h d G l 2 Z V B l c m l v Z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0 c m V 0 Y 2 h p b m d B b m R D b 2 1 w c m V z c 2 l u Z 1 9 G b 2 x s b 3 d B b G 9 u Z y 9 Q Z X J p b 2 R G Y W N 0 b 3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d H J l d G N o a W 5 n Q W 5 k Q 2 9 t c H J l c 3 N p b m d f R m 9 s b G 9 3 Q W x v b m c v S W 5 0 Z X J 2 Y W x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3 R y Z X R j a G l u Z 0 F u Z E N v b X B y Z X N z a W 5 n X 0 Z v b G x v d 0 F s b 2 5 n L 0 x p c 3 R P Z k l u d G V y d m F s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0 c m V 0 Y 2 h p b m d B b m R D b 2 1 w c m V z c 2 l u Z 1 9 G b 2 x s b 3 d B b G 9 u Z y 9 T a G F y Z U F t b 3 V u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0 c m V 0 Y 2 h p b m d B b m R D b 2 1 w c m V z c 2 l u Z 1 9 G b 2 x s b 3 d B b G 9 u Z y 9 O Z X d F b m R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3 R y Z X R j a G l u Z 0 F u Z E N v b X B y Z X N z a W 5 n X 0 Z v b G x v d 0 F s b 2 5 n L 0 5 l d 1 N 0 Y X J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3 R y Z X R j a G l u Z 0 F u Z E N v b X B y Z X N z a W 5 n X 0 Z v b G x v d 0 F s b 2 5 n L 0 Z p c n N 0 U 2 h h c m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d H J l d G N o a W 5 n Q W 5 k Q 2 9 t c H J l c 3 N p b m d f R m 9 s b G 9 3 Q W x v b m c v T G F z d F N o Y X J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3 R y Z X R j a G l u Z 0 F u Z E N v b X B y Z X N z a W 5 n X 0 Z v b G x v d 0 F s b 2 5 n L 0 x p c 3 R P Z l N o Y X J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0 c m V 0 Y 2 h p b m d B b m R D b 2 1 w c m V z c 2 l u Z 1 9 G b 2 x s b 3 d B b G 9 u Z y 9 Q Z X J p b 2 R z Q W 5 k U 2 h h c m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3 R y Z X R j a G l u Z 0 F u Z E N v b X B y Z X N z a W 5 n X 0 Z v b G x v d 0 F s b 2 5 n L 0 V 4 c G F u Z G V k J T I w U G V y a W 9 k c 0 F u Z F N o Y X J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0 c m V 0 Y 2 h p b m d B b m R D b 2 1 w c m V z c 2 l u Z 1 9 G b 2 x s b 3 d B b G 9 u Z y 9 U b 1 J l Y 2 9 y Z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0 c m V 0 Y 2 h p b m d B b m R D b 2 1 w c m V z c 2 l u Z 1 9 G b 2 x s b 3 d B b G 9 u Z y 9 F e H B h b m R S Z W N v c m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d H J l d G N o a W 5 n Q W 5 k Q 2 9 t c H J l c 3 N p b m d f R m 9 s b G 9 3 Q W x v b m c v T m V 3 Q W 1 v d W 5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3 R y Z X R j a G l u Z 0 F u Z E N v b X B y Z X N z a W 5 n X 0 Z v b G x v d 0 F s b 2 5 n L 0 d y b 3 V w T 2 5 E Y X l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3 R y Z X R j a G l u Z 0 F u Z E N v b X B y Z X N z a W 5 n X 0 Z v b G x v d 0 F s b 2 5 n L 0 5 l d 1 J l b G F 0 a X Z l U G V y a W 9 k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3 R y Z X R j a G l u Z 0 F u Z E N v b X B y Z X N z a W 5 n X 0 Z v b G x v d 0 F s b 2 5 n L 0 1 l c m d l V 2 l 0 a F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0 c m V 0 Y 2 h p b m d B b m R D b 2 1 w c m V z c 2 l u Z 1 9 G b 2 x s b 3 d B b G 9 u Z y 9 F e H B h b m R B b G x Q Z X J p b 2 R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3 R y Z X R j a G l u Z 0 F u Z E N v b X B y Z X N z a W 5 n X 0 Z v b G x v d 0 F s b 2 5 n L 0 N s Z W F u d X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d H J l d G N o a W 5 n Q W 5 k Q 2 9 t c H J l c 3 N p b m d f R m 9 s b G 9 3 Q W x v b m c v U 2 9 y d F B l c m l v Z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0 c m V 0 Y 2 h p b m d B b m R D b 2 1 w c m V z c 2 l u Z 1 9 G b 2 x s b 3 d B b G 9 u Z y 9 U c m F u c 3 B v c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d H J l d G N o a W 5 n Q W 5 k Q 2 9 t c H J l c 3 N p b m d f R m 9 s b G 9 3 Q W x v b m c v U H J v b W 9 0 Z U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d H J l d G N o a W 5 n Q W 5 k Q 2 9 t c H J l c 3 N p b m d f R m 9 s b G 9 3 Q W x v b m c v U m V t b 3 Z l T G V h Z G l u Z 0 5 1 b G x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3 R y Z X R j a G l u Z 0 F u Z E N v b X B y Z X N z a W 5 n X 0 Z v b G x v d 0 F s b 2 5 n L 1 J l b W 9 2 Z V R y Y W l u b G l u Z 0 5 1 b G x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3 R y Z X R j a G l u Z 0 F u Z E N v b X B y Z X N z a W 5 n X 0 Z v b G x v d 0 F s b 2 5 n L 0 Z p b G x O d W x s c z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D y 9 w 1 j v t M M T Y N m u a o J y C j 1 A A A A A A I A A A A A A B B m A A A A A Q A A I A A A A C 9 l a p O w l 3 6 k V n U T g G U w N v f + p l i D R N H n A f I m J r V 4 G Z 4 1 A A A A A A 6 A A A A A A g A A I A A A A I h f x y S 2 f e E I l V / s b p 5 2 n K 8 B g h z S 3 Q l a y y f T D s D U D K 2 d U A A A A O f B 0 M X Y a h r E u V w V s o J 8 m 8 + W F H N T T p M e 5 a J O + 8 r + C U h e h 2 7 l a i V A O J e q o K P 2 u y q Z D O R t f 5 c u v p f y p 9 a n M 3 K S o 2 l A 6 t v O 3 D C d 9 Y V W e y f 3 8 R D O Q A A A A L v 4 P b V 1 0 r q 6 m L f 4 A z c c k 3 m 1 M g E m o W v I r D l 4 N p q h x P j w l r f 9 G q v + h C p P q 1 x 0 w D x v b B V W T i 5 I O K j a v u E x I T I D h I Q = < / D a t a M a s h u p > 
</file>

<file path=customXml/item2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> < / L a s t U s e d G r o u p O b j e c t I d > < T i l e s L i s t > < T i l e s / > < / T i l e s L i s t > < / W o r k b o o k S t a t e > 
</file>

<file path=customXml/itemProps1.xml><?xml version="1.0" encoding="utf-8"?>
<ds:datastoreItem xmlns:ds="http://schemas.openxmlformats.org/officeDocument/2006/customXml" ds:itemID="{6BE70D3B-5080-4995-9507-FC3C16CA370C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93393898-21C6-4A98-981F-78DD04C8F9C9}">
  <ds:schemaRefs>
    <ds:schemaRef ds:uri="http://schemas.microsoft.com/PowerBIAdd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37</vt:i4>
      </vt:variant>
    </vt:vector>
  </HeadingPairs>
  <TitlesOfParts>
    <vt:vector size="44" baseType="lpstr">
      <vt:lpstr>Cover</vt:lpstr>
      <vt:lpstr>Navigator</vt:lpstr>
      <vt:lpstr>Style Guide</vt:lpstr>
      <vt:lpstr>Model Parameters</vt:lpstr>
      <vt:lpstr>Changing Forecast Periods</vt:lpstr>
      <vt:lpstr>Error Checks</vt:lpstr>
      <vt:lpstr>Change Log</vt:lpstr>
      <vt:lpstr>Boolean</vt:lpstr>
      <vt:lpstr>Client_Name</vt:lpstr>
      <vt:lpstr>Currency</vt:lpstr>
      <vt:lpstr>Days_in_Year</vt:lpstr>
      <vt:lpstr>Days_in_Yr</vt:lpstr>
      <vt:lpstr>HL_1</vt:lpstr>
      <vt:lpstr>HL_3</vt:lpstr>
      <vt:lpstr>HL_4</vt:lpstr>
      <vt:lpstr>'Changing Forecast Periods'!HL_5</vt:lpstr>
      <vt:lpstr>HL_6</vt:lpstr>
      <vt:lpstr>HL_7</vt:lpstr>
      <vt:lpstr>HL_8</vt:lpstr>
      <vt:lpstr>HL_Model_Parameters</vt:lpstr>
      <vt:lpstr>HL_Navigator</vt:lpstr>
      <vt:lpstr>HL_Period_Check</vt:lpstr>
      <vt:lpstr>HL_Reconciliation_Check</vt:lpstr>
      <vt:lpstr>LU_Original_Forecast_Data</vt:lpstr>
      <vt:lpstr>LU_Periods</vt:lpstr>
      <vt:lpstr>Model_Name</vt:lpstr>
      <vt:lpstr>Months_in_Half_Yr</vt:lpstr>
      <vt:lpstr>Months_in_Month</vt:lpstr>
      <vt:lpstr>Months_in_Qtr</vt:lpstr>
      <vt:lpstr>Months_in_Quarter</vt:lpstr>
      <vt:lpstr>Months_in_Year</vt:lpstr>
      <vt:lpstr>Multiple</vt:lpstr>
      <vt:lpstr>Number</vt:lpstr>
      <vt:lpstr>Overall_Error_Check</vt:lpstr>
      <vt:lpstr>Percentage</vt:lpstr>
      <vt:lpstr>Period_End_RevForecast</vt:lpstr>
      <vt:lpstr>Period_Factor</vt:lpstr>
      <vt:lpstr>Period_Start_RevForecast</vt:lpstr>
      <vt:lpstr>Quarters_in_Year</vt:lpstr>
      <vt:lpstr>Rounding_Accuracy</vt:lpstr>
      <vt:lpstr>Rounding_Adjustment</vt:lpstr>
      <vt:lpstr>Thousand</vt:lpstr>
      <vt:lpstr>Very_Large_Number</vt:lpstr>
      <vt:lpstr>Very_Small_Number</vt:lpstr>
    </vt:vector>
  </TitlesOfParts>
  <Company>SumProduct Pty Limited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Liam</dc:creator>
  <cp:lastModifiedBy>Imke Feldmann</cp:lastModifiedBy>
  <cp:lastPrinted>2018-04-22T02:27:20Z</cp:lastPrinted>
  <dcterms:created xsi:type="dcterms:W3CDTF">2012-10-20T20:39:47Z</dcterms:created>
  <dcterms:modified xsi:type="dcterms:W3CDTF">2018-05-02T11:04:02Z</dcterms:modified>
</cp:coreProperties>
</file>